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4295" windowHeight="7905" tabRatio="369"/>
  </bookViews>
  <sheets>
    <sheet name="Revenue" sheetId="1" r:id="rId1"/>
    <sheet name="Support" sheetId="2" r:id="rId2"/>
    <sheet name="Pending Disposition" sheetId="3" r:id="rId3"/>
    <sheet name="Disposed" sheetId="4" r:id="rId4"/>
    <sheet name="DepreVal" sheetId="6" r:id="rId5"/>
    <sheet name="Sheet1" sheetId="5" r:id="rId6"/>
  </sheets>
  <calcPr calcId="125725"/>
</workbook>
</file>

<file path=xl/calcChain.xml><?xml version="1.0" encoding="utf-8"?>
<calcChain xmlns="http://schemas.openxmlformats.org/spreadsheetml/2006/main">
  <c r="L63" i="1"/>
  <c r="W62"/>
  <c r="C63"/>
  <c r="W61"/>
  <c r="P54" i="4"/>
  <c r="P51"/>
  <c r="P50"/>
  <c r="P55" s="1"/>
  <c r="P47"/>
  <c r="L47"/>
  <c r="L49"/>
  <c r="L51"/>
  <c r="L50"/>
  <c r="C6" i="6"/>
  <c r="C7"/>
  <c r="C8"/>
  <c r="C9"/>
  <c r="C10"/>
  <c r="C11"/>
  <c r="C12"/>
  <c r="C13"/>
  <c r="C14"/>
  <c r="C15"/>
  <c r="F6"/>
  <c r="F7"/>
  <c r="F8"/>
  <c r="F9"/>
  <c r="F10"/>
  <c r="F11"/>
  <c r="F12"/>
  <c r="F13"/>
  <c r="F14"/>
  <c r="F15"/>
  <c r="B3"/>
  <c r="E14" s="1"/>
  <c r="W60" i="1"/>
  <c r="W59"/>
  <c r="W58"/>
  <c r="L44"/>
  <c r="W43"/>
  <c r="W42"/>
  <c r="W41"/>
  <c r="W40"/>
  <c r="C44"/>
  <c r="P53" i="4"/>
  <c r="E7" i="6" l="1"/>
  <c r="E9"/>
  <c r="E11"/>
  <c r="E13"/>
  <c r="E15"/>
  <c r="E6"/>
  <c r="E8"/>
  <c r="K8" s="1"/>
  <c r="E10"/>
  <c r="E12"/>
  <c r="K15"/>
  <c r="N15" s="1"/>
  <c r="I15"/>
  <c r="G14"/>
  <c r="H14" s="1"/>
  <c r="I14"/>
  <c r="G12"/>
  <c r="H12" s="1"/>
  <c r="I12"/>
  <c r="I10"/>
  <c r="G8"/>
  <c r="H8" s="1"/>
  <c r="I8"/>
  <c r="F16"/>
  <c r="I6"/>
  <c r="I13"/>
  <c r="K11"/>
  <c r="L11" s="1"/>
  <c r="M11" s="1"/>
  <c r="I11"/>
  <c r="K9"/>
  <c r="N9" s="1"/>
  <c r="I9"/>
  <c r="K7"/>
  <c r="L7" s="1"/>
  <c r="M7" s="1"/>
  <c r="I7"/>
  <c r="L15"/>
  <c r="M15" s="1"/>
  <c r="K13"/>
  <c r="N11"/>
  <c r="K10"/>
  <c r="L9"/>
  <c r="M9" s="1"/>
  <c r="G10"/>
  <c r="H10" s="1"/>
  <c r="K6"/>
  <c r="K12"/>
  <c r="K14"/>
  <c r="G6"/>
  <c r="G7"/>
  <c r="H7" s="1"/>
  <c r="G9"/>
  <c r="H9" s="1"/>
  <c r="G11"/>
  <c r="H11" s="1"/>
  <c r="G13"/>
  <c r="H13" s="1"/>
  <c r="G15"/>
  <c r="H15" s="1"/>
  <c r="U16" i="2"/>
  <c r="U12"/>
  <c r="U11"/>
  <c r="U10"/>
  <c r="U9"/>
  <c r="U8"/>
  <c r="U7"/>
  <c r="U6"/>
  <c r="U5"/>
  <c r="U4"/>
  <c r="W57" i="1"/>
  <c r="W56"/>
  <c r="W55"/>
  <c r="W54"/>
  <c r="W53"/>
  <c r="W52"/>
  <c r="W51"/>
  <c r="W50"/>
  <c r="W49"/>
  <c r="W48"/>
  <c r="W47"/>
  <c r="W63" s="1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J6" i="6" l="1"/>
  <c r="U14" i="2"/>
  <c r="N7" i="6"/>
  <c r="J12"/>
  <c r="J14"/>
  <c r="O11"/>
  <c r="O9"/>
  <c r="J8"/>
  <c r="O7"/>
  <c r="O15"/>
  <c r="J7"/>
  <c r="J11"/>
  <c r="J9"/>
  <c r="J13"/>
  <c r="J10"/>
  <c r="J15"/>
  <c r="L14"/>
  <c r="M14" s="1"/>
  <c r="N14"/>
  <c r="L13"/>
  <c r="M13" s="1"/>
  <c r="N13"/>
  <c r="L12"/>
  <c r="M12" s="1"/>
  <c r="N12"/>
  <c r="L10"/>
  <c r="M10" s="1"/>
  <c r="N10"/>
  <c r="L8"/>
  <c r="M8" s="1"/>
  <c r="N8"/>
  <c r="N6"/>
  <c r="H6"/>
  <c r="H16" s="1"/>
  <c r="G16"/>
  <c r="L6"/>
  <c r="M6" s="1"/>
  <c r="W44" i="1"/>
  <c r="L74"/>
  <c r="L75" s="1"/>
  <c r="K14" i="2"/>
  <c r="O6" i="6" l="1"/>
  <c r="O8"/>
  <c r="O12"/>
  <c r="O13"/>
  <c r="O14"/>
  <c r="O10"/>
  <c r="L52" i="4"/>
  <c r="C64" i="1"/>
  <c r="O16" i="6" l="1"/>
</calcChain>
</file>

<file path=xl/sharedStrings.xml><?xml version="1.0" encoding="utf-8"?>
<sst xmlns="http://schemas.openxmlformats.org/spreadsheetml/2006/main" count="837" uniqueCount="358">
  <si>
    <t>Number</t>
  </si>
  <si>
    <t>Mfg</t>
  </si>
  <si>
    <t>Length</t>
  </si>
  <si>
    <t>Capacity</t>
  </si>
  <si>
    <t>Year</t>
  </si>
  <si>
    <t>VIN</t>
  </si>
  <si>
    <t>Lic</t>
  </si>
  <si>
    <t>FTA</t>
  </si>
  <si>
    <t>State</t>
  </si>
  <si>
    <t>Local</t>
  </si>
  <si>
    <t>Cost</t>
  </si>
  <si>
    <t>Gillig</t>
  </si>
  <si>
    <t>Optima</t>
  </si>
  <si>
    <t>Ford</t>
  </si>
  <si>
    <t>Supreme</t>
  </si>
  <si>
    <t>Mfg(Cutaway)</t>
  </si>
  <si>
    <t>Paratransit</t>
  </si>
  <si>
    <t>MotorBus</t>
  </si>
  <si>
    <t>GLTC Fleet Roster</t>
  </si>
  <si>
    <t>Comments</t>
  </si>
  <si>
    <t>15GGB301771077822</t>
  </si>
  <si>
    <t>15GGB301971077823</t>
  </si>
  <si>
    <t>15GGB301071077824</t>
  </si>
  <si>
    <t>15GGB301271077825</t>
  </si>
  <si>
    <t>15GGB301471077826</t>
  </si>
  <si>
    <t>15GGB301571077821</t>
  </si>
  <si>
    <t>15GGB301671077827</t>
  </si>
  <si>
    <t>T-120</t>
  </si>
  <si>
    <t>15GGB301871077828</t>
  </si>
  <si>
    <t>15GCB1816S1086902</t>
  </si>
  <si>
    <t>15GCB1818S1086903</t>
  </si>
  <si>
    <t>15GCB1811S1086905</t>
  </si>
  <si>
    <t>15GCB1813S1086906</t>
  </si>
  <si>
    <t>15GCA181XV1088286</t>
  </si>
  <si>
    <t>15GCA1811V1088287</t>
  </si>
  <si>
    <t>15GCA1813V1088288</t>
  </si>
  <si>
    <t>15GCA1815V1088289</t>
  </si>
  <si>
    <t>15GCA1811V1088290</t>
  </si>
  <si>
    <t>15GCA1815V1088292</t>
  </si>
  <si>
    <t>15GCA1817V1088293</t>
  </si>
  <si>
    <t>15GCA1819V1088294</t>
  </si>
  <si>
    <t>1C9S2HFS7YW535212</t>
  </si>
  <si>
    <t>1C9B5BFS02W535113</t>
  </si>
  <si>
    <t>1C9B5BFS22W535114</t>
  </si>
  <si>
    <t>1C9B5BFS42W535115</t>
  </si>
  <si>
    <t>1C9B5BFS62W535116</t>
  </si>
  <si>
    <t>1C9B5BFS82W535117</t>
  </si>
  <si>
    <t>1FDXE45F51HB76951</t>
  </si>
  <si>
    <t>1FDXE45F02HA50272</t>
  </si>
  <si>
    <t>1FDXE45P56DB13713</t>
  </si>
  <si>
    <t>1FDXE45P86DB13723</t>
  </si>
  <si>
    <t>1FDXE45P16DB13711</t>
  </si>
  <si>
    <t>1FDXE45P36DB13712</t>
  </si>
  <si>
    <t>1FDXE45P76DB13714</t>
  </si>
  <si>
    <t>97844L</t>
  </si>
  <si>
    <t>97845L</t>
  </si>
  <si>
    <t>97848L</t>
  </si>
  <si>
    <t>97846L</t>
  </si>
  <si>
    <t>32956L</t>
  </si>
  <si>
    <t>32955L</t>
  </si>
  <si>
    <t>32954L</t>
  </si>
  <si>
    <t>32953L</t>
  </si>
  <si>
    <t>32952L</t>
  </si>
  <si>
    <t>29900L</t>
  </si>
  <si>
    <t>29899L</t>
  </si>
  <si>
    <t>29898L</t>
  </si>
  <si>
    <t>48941L</t>
  </si>
  <si>
    <t>110914L</t>
  </si>
  <si>
    <t>110713L</t>
  </si>
  <si>
    <t>110712L</t>
  </si>
  <si>
    <t>110711L</t>
  </si>
  <si>
    <t>110710L</t>
  </si>
  <si>
    <t>101899L</t>
  </si>
  <si>
    <t>105547L</t>
  </si>
  <si>
    <t>105546L</t>
  </si>
  <si>
    <t>135730L</t>
  </si>
  <si>
    <t>135740L</t>
  </si>
  <si>
    <t>135741L</t>
  </si>
  <si>
    <t>135742L</t>
  </si>
  <si>
    <t>135739L</t>
  </si>
  <si>
    <t>15GCB2014R1085369</t>
  </si>
  <si>
    <t>15GCB2013R1085363</t>
  </si>
  <si>
    <t>15GCB2017R1085365</t>
  </si>
  <si>
    <t>15GCB2016R1085373</t>
  </si>
  <si>
    <t>15GCB2012R1085368</t>
  </si>
  <si>
    <t>15GCB2018R1085357</t>
  </si>
  <si>
    <t>15GCB2011R1085362</t>
  </si>
  <si>
    <t>135705L</t>
  </si>
  <si>
    <t>135710L</t>
  </si>
  <si>
    <t>135709L</t>
  </si>
  <si>
    <t>135706L</t>
  </si>
  <si>
    <t>135708L</t>
  </si>
  <si>
    <t>135707L</t>
  </si>
  <si>
    <t>135711L</t>
  </si>
  <si>
    <t>Notes</t>
  </si>
  <si>
    <t>Floor?</t>
  </si>
  <si>
    <t>N</t>
  </si>
  <si>
    <t>Y</t>
  </si>
  <si>
    <t>1FDXE45P27DA69879</t>
  </si>
  <si>
    <t>1FDXE45P07DA61778</t>
  </si>
  <si>
    <t>Subtotal</t>
  </si>
  <si>
    <t>Total Fleet</t>
  </si>
  <si>
    <t>Staff/Support Vehicles</t>
  </si>
  <si>
    <t>T-1</t>
  </si>
  <si>
    <t>1FMCU59309KA71238</t>
  </si>
  <si>
    <t>T-2</t>
  </si>
  <si>
    <t>1FMCU59329KA71239</t>
  </si>
  <si>
    <t>T-3</t>
  </si>
  <si>
    <t>1FMCU59399KA71240</t>
  </si>
  <si>
    <t>149-624L</t>
  </si>
  <si>
    <t>149-625L</t>
  </si>
  <si>
    <t>149-626L</t>
  </si>
  <si>
    <t>T-8</t>
  </si>
  <si>
    <t>Expedition</t>
  </si>
  <si>
    <t>1FMPU16L6YLB83470</t>
  </si>
  <si>
    <t>45-830L</t>
  </si>
  <si>
    <t>T-9</t>
  </si>
  <si>
    <t>Chrysler</t>
  </si>
  <si>
    <t>Concorde</t>
  </si>
  <si>
    <t>2C3HD56R12H215510</t>
  </si>
  <si>
    <t>105-529L</t>
  </si>
  <si>
    <t>T-10</t>
  </si>
  <si>
    <t>Town &amp; Country</t>
  </si>
  <si>
    <t>2C4GT44L02R686227</t>
  </si>
  <si>
    <t>105-545L</t>
  </si>
  <si>
    <t>S-9</t>
  </si>
  <si>
    <t>35-480L</t>
  </si>
  <si>
    <t>S-10</t>
  </si>
  <si>
    <t>105-549L</t>
  </si>
  <si>
    <t>S-11</t>
  </si>
  <si>
    <t>1FDWF37P65EC71437</t>
  </si>
  <si>
    <t>127-754L</t>
  </si>
  <si>
    <t>S-12</t>
  </si>
  <si>
    <t>134-965L</t>
  </si>
  <si>
    <t>S-8</t>
  </si>
  <si>
    <t>Daewoo</t>
  </si>
  <si>
    <t>6000 Lift Truck</t>
  </si>
  <si>
    <t>16-02300</t>
  </si>
  <si>
    <t>Fuel</t>
  </si>
  <si>
    <t>Diesel</t>
  </si>
  <si>
    <t>Hybrid</t>
  </si>
  <si>
    <t>Fuel Type</t>
  </si>
  <si>
    <t>Gasoline</t>
  </si>
  <si>
    <t>Transferred to LPD, 12/20/08</t>
  </si>
  <si>
    <t>Low</t>
  </si>
  <si>
    <t>15GGB271381079939</t>
  </si>
  <si>
    <t>15GGB271X81079940</t>
  </si>
  <si>
    <t>15GGB271181079941</t>
  </si>
  <si>
    <t>15GGB271381079942</t>
  </si>
  <si>
    <t>15GGB271581079943</t>
  </si>
  <si>
    <t>15GGB271781079944</t>
  </si>
  <si>
    <t>15GGB301981079945</t>
  </si>
  <si>
    <t>15GGB301081079946</t>
  </si>
  <si>
    <t>15GGB301281079947</t>
  </si>
  <si>
    <t>15GGB301481079948</t>
  </si>
  <si>
    <t>15GGB301681079949</t>
  </si>
  <si>
    <t>143544L</t>
  </si>
  <si>
    <t>147713L</t>
  </si>
  <si>
    <t>147714L</t>
  </si>
  <si>
    <t>147715L</t>
  </si>
  <si>
    <t>147716L</t>
  </si>
  <si>
    <t>147719L</t>
  </si>
  <si>
    <t>147718L</t>
  </si>
  <si>
    <t>147717L</t>
  </si>
  <si>
    <t>136152L</t>
  </si>
  <si>
    <t>136151L</t>
  </si>
  <si>
    <t>149648L</t>
  </si>
  <si>
    <t>147947L</t>
  </si>
  <si>
    <t>149646L</t>
  </si>
  <si>
    <t>149645L</t>
  </si>
  <si>
    <t>149644L</t>
  </si>
  <si>
    <t>149643L</t>
  </si>
  <si>
    <t>149636L</t>
  </si>
  <si>
    <t>149640L</t>
  </si>
  <si>
    <t>149639L</t>
  </si>
  <si>
    <t>149638L</t>
  </si>
  <si>
    <t>149637L</t>
  </si>
  <si>
    <t>149635L</t>
  </si>
  <si>
    <t>All vehicles garaged at 1301 Kemper St.</t>
  </si>
  <si>
    <t>Condition</t>
  </si>
  <si>
    <t>1-poor, 5-excellent</t>
  </si>
  <si>
    <t>Low Floor?</t>
  </si>
  <si>
    <t>In Service Date</t>
  </si>
  <si>
    <t>Useful Service Life in Years</t>
  </si>
  <si>
    <t>Gas/Hybrid</t>
  </si>
  <si>
    <t>Titles located in fireproof file cabinet in server room</t>
  </si>
  <si>
    <t>Disposed Equipment</t>
  </si>
  <si>
    <t>Deadlined/Pending Disposal (auction)</t>
  </si>
  <si>
    <t>Body Mfg(Cutaway)</t>
  </si>
  <si>
    <t>PTS-2</t>
  </si>
  <si>
    <t>1FDXE45F92HA50271</t>
  </si>
  <si>
    <t>105548L</t>
  </si>
  <si>
    <t>Sale/auction price</t>
  </si>
  <si>
    <t>City auction</t>
  </si>
  <si>
    <t>Seating Capacity</t>
  </si>
  <si>
    <t>LowFloor</t>
  </si>
  <si>
    <t>1FDFE45P99DA17549</t>
  </si>
  <si>
    <t>1FDFE45P59DA17550</t>
  </si>
  <si>
    <t>Condition (1-poor, 5-excellent)</t>
  </si>
  <si>
    <t>Hybrid Vehicle</t>
  </si>
  <si>
    <t>Keep for parts</t>
  </si>
  <si>
    <t>15GGB271891177477</t>
  </si>
  <si>
    <t>15GGB271X91177478</t>
  </si>
  <si>
    <t>15GGB271191177479</t>
  </si>
  <si>
    <t>15GGB271891177480</t>
  </si>
  <si>
    <t>T-4</t>
  </si>
  <si>
    <t>T-5</t>
  </si>
  <si>
    <t>GMC</t>
  </si>
  <si>
    <t>Escape SUV</t>
  </si>
  <si>
    <t>Savana 2500 Van</t>
  </si>
  <si>
    <t>F250 4x4 Truck</t>
  </si>
  <si>
    <t>F350 4x4 Truck</t>
  </si>
  <si>
    <t>Public Suprlus.com - April - May 2010</t>
  </si>
  <si>
    <t>PTS-4</t>
  </si>
  <si>
    <t>ARRA</t>
  </si>
  <si>
    <t>Public Surplus.com - June 2010</t>
  </si>
  <si>
    <t>Transferred to Commonwealth Coach and Trolley Museum, per BoD, 6/2/10</t>
  </si>
  <si>
    <t>PublicSurplus.com - June 2010</t>
  </si>
  <si>
    <t>Public Surplus.com -April-May 2010</t>
  </si>
  <si>
    <t>Buses</t>
  </si>
  <si>
    <t>PTS</t>
  </si>
  <si>
    <t>Auto</t>
  </si>
  <si>
    <t>GENERAL LEDGER Fixed</t>
  </si>
  <si>
    <t>Asset #</t>
  </si>
  <si>
    <t>0552</t>
  </si>
  <si>
    <t>0553</t>
  </si>
  <si>
    <t>0555</t>
  </si>
  <si>
    <t>0556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</si>
  <si>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</si>
  <si>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</si>
  <si>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</si>
  <si>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</si>
  <si>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</si>
  <si>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</si>
  <si>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</si>
  <si>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</si>
  <si>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</si>
  <si>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0942</t>
  </si>
  <si>
    <t>0869</t>
  </si>
  <si>
    <t>0944</t>
  </si>
  <si>
    <t>TOTAL Staff and Support Vehicles</t>
  </si>
  <si>
    <t>TOTAL Fork Lift</t>
  </si>
  <si>
    <t>15GGD301XA1178337</t>
  </si>
  <si>
    <t>15GGD3013A1178339</t>
  </si>
  <si>
    <t>15GGD3011A1178338</t>
  </si>
  <si>
    <t>CoL</t>
  </si>
  <si>
    <t>LU</t>
  </si>
  <si>
    <t>Assign ment - LU/CoL</t>
  </si>
  <si>
    <t>Col</t>
  </si>
  <si>
    <t>CoL/LU</t>
  </si>
  <si>
    <t>15GGE3015A1092074</t>
  </si>
  <si>
    <t>15GGE3013A1092073</t>
  </si>
  <si>
    <t>15GGE3017A1092075</t>
  </si>
  <si>
    <t>15GGE3019A1092076</t>
  </si>
  <si>
    <t>15GGE3010A1092077</t>
  </si>
  <si>
    <t>15GGE3012A1092078</t>
  </si>
  <si>
    <t>15GGE3014A1092079</t>
  </si>
  <si>
    <t>159341L</t>
  </si>
  <si>
    <t>159342L</t>
  </si>
  <si>
    <t>159343L</t>
  </si>
  <si>
    <t>159344L</t>
  </si>
  <si>
    <t>Public Surplus.com - December 2010</t>
  </si>
  <si>
    <t>OVER $5000</t>
  </si>
  <si>
    <t>Amortized Cost/Year/Bus</t>
  </si>
  <si>
    <t xml:space="preserve">Amoritized Cost/Year/Bus/Local Match </t>
  </si>
  <si>
    <t>1FDFE4FS2BDA19569</t>
  </si>
  <si>
    <t>1FDFE4FS8BDA15011</t>
  </si>
  <si>
    <t>1FDFE4FS0BDA19571</t>
  </si>
  <si>
    <t>1FDFE4FS9BDA19570</t>
  </si>
  <si>
    <t>164448L</t>
  </si>
  <si>
    <t>164447L</t>
  </si>
  <si>
    <t>165101L</t>
  </si>
  <si>
    <t>165102L</t>
  </si>
  <si>
    <t>156717L</t>
  </si>
  <si>
    <t>156716L</t>
  </si>
  <si>
    <t>163101L</t>
  </si>
  <si>
    <t>163102L</t>
  </si>
  <si>
    <t>163103L</t>
  </si>
  <si>
    <t>163104L</t>
  </si>
  <si>
    <t>163105L</t>
  </si>
  <si>
    <t>163106L</t>
  </si>
  <si>
    <t>163114L</t>
  </si>
  <si>
    <t>163113L</t>
  </si>
  <si>
    <t>163112L</t>
  </si>
  <si>
    <t>163111L</t>
  </si>
  <si>
    <t>1FDXE45F02HA50273</t>
  </si>
  <si>
    <t>Chevy</t>
  </si>
  <si>
    <t>1GB6G5BG7B1110851</t>
  </si>
  <si>
    <t>1GB6G5BG6B1116138</t>
  </si>
  <si>
    <t>1GB6G5BG4B1116297</t>
  </si>
  <si>
    <t>1GB6G5BG5B1116938</t>
  </si>
  <si>
    <t>Public Surplus.com - May 2011</t>
  </si>
  <si>
    <t>% of Life</t>
  </si>
  <si>
    <t>ACV</t>
  </si>
  <si>
    <t>% of lfe</t>
  </si>
  <si>
    <t>In Service</t>
  </si>
  <si>
    <t>% Useful Life</t>
  </si>
  <si>
    <t>15GGB3014C1178830</t>
  </si>
  <si>
    <t>15GGB3016C1178831</t>
  </si>
  <si>
    <t>15GGB3018C1178832</t>
  </si>
  <si>
    <t>15GGB301XC1178833</t>
  </si>
  <si>
    <t>FTA Share</t>
  </si>
  <si>
    <t>Purchase Price</t>
  </si>
  <si>
    <t>Months of Service</t>
  </si>
  <si>
    <t>Mileage</t>
  </si>
  <si>
    <t>Bus Number</t>
  </si>
  <si>
    <t>Useful Life (in Months)</t>
  </si>
  <si>
    <t>Bus Depreciation/Value</t>
  </si>
  <si>
    <t>In-Service</t>
  </si>
  <si>
    <t>% Remaining</t>
  </si>
  <si>
    <t>FTA ACV</t>
  </si>
  <si>
    <t>Local ACV</t>
  </si>
  <si>
    <t>DRPT ACV</t>
  </si>
  <si>
    <t>CoL ACV</t>
  </si>
  <si>
    <t>Calculation Date</t>
  </si>
  <si>
    <t>DRPT Share 16%</t>
  </si>
  <si>
    <t>CoL Share 4%</t>
  </si>
  <si>
    <t>Local Share 80%</t>
  </si>
  <si>
    <t>Avg</t>
  </si>
  <si>
    <t>Grant Number</t>
  </si>
  <si>
    <t>VA-95-0023</t>
  </si>
  <si>
    <t>VA-04-0019</t>
  </si>
  <si>
    <t>VA-04-0044</t>
  </si>
  <si>
    <t>ASSET NUMBER</t>
  </si>
  <si>
    <t>VA-90-0250</t>
  </si>
  <si>
    <t>VA-96-0005</t>
  </si>
  <si>
    <t>VA-90-0288</t>
  </si>
  <si>
    <t>VA-03-0072</t>
  </si>
  <si>
    <t>VA-95-0045</t>
  </si>
  <si>
    <t>VA-95-0110</t>
  </si>
  <si>
    <t>171055L</t>
  </si>
  <si>
    <t>171056L</t>
  </si>
  <si>
    <t>171057L</t>
  </si>
  <si>
    <t>171058L</t>
  </si>
  <si>
    <t>166579L</t>
  </si>
  <si>
    <t>166580L</t>
  </si>
  <si>
    <t>166581L</t>
  </si>
  <si>
    <t>166582L</t>
  </si>
  <si>
    <t>Component Warranties - ThermoKing</t>
  </si>
  <si>
    <t>OEM Warranties</t>
  </si>
  <si>
    <t>Component Warranties - Cumins</t>
  </si>
  <si>
    <t>Public Surplus.com - Sept 2011</t>
  </si>
  <si>
    <t>Public Surplus.com - June 2012</t>
  </si>
  <si>
    <t>1GB6G5BG9C1185309</t>
  </si>
  <si>
    <t>173454L</t>
  </si>
  <si>
    <t>173455L</t>
  </si>
  <si>
    <t>Optima - Chance</t>
  </si>
  <si>
    <t>15GGB301281079950</t>
  </si>
  <si>
    <t>1GB6G5BG1C1185031</t>
  </si>
  <si>
    <t>1GB6G5BG6C1183419</t>
  </si>
  <si>
    <t>173453L</t>
  </si>
  <si>
    <t>1GJZGPDG2A1128697</t>
  </si>
  <si>
    <t>160606L</t>
  </si>
  <si>
    <t>1GJZGPDGOA1128682</t>
  </si>
  <si>
    <t>160607L</t>
  </si>
  <si>
    <t>1FTNF21F6XEB16772</t>
  </si>
  <si>
    <t>1FDNF21F42EC27647</t>
  </si>
  <si>
    <t>1FTSF21P06ED35303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</si>
</sst>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00B0F0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4" applyNumberFormat="0" applyFill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9" fillId="0" borderId="7" applyNumberFormat="0" applyFill="0" applyAlignment="0" applyProtection="0"/>
  </cellStyleXfs>
  <cellXfs count="133">
    <xf numFmtId="0" fontId="0" fillId="0" borderId="0" xfId="0"/>
    <xf numFmtId="0" fontId="2" fillId="0" borderId="4" xfId="4"/>
    <xf numFmtId="9" fontId="2" fillId="0" borderId="4" xfId="4" applyNumberFormat="1"/>
    <xf numFmtId="17" fontId="3" fillId="0" borderId="3" xfId="6" applyNumberFormat="1" applyBorder="1"/>
    <xf numFmtId="0" fontId="3" fillId="0" borderId="3" xfId="6" applyBorder="1"/>
    <xf numFmtId="0" fontId="0" fillId="0" borderId="0" xfId="0" applyAlignment="1">
      <alignment horizontal="right"/>
    </xf>
    <xf numFmtId="0" fontId="0" fillId="0" borderId="0" xfId="0" applyFont="1"/>
    <xf numFmtId="6" fontId="0" fillId="0" borderId="0" xfId="0" applyNumberFormat="1" applyFont="1"/>
    <xf numFmtId="9" fontId="1" fillId="0" borderId="0" xfId="5" applyFont="1"/>
    <xf numFmtId="0" fontId="5" fillId="0" borderId="0" xfId="0" applyFont="1"/>
    <xf numFmtId="0" fontId="0" fillId="0" borderId="0" xfId="0" applyFill="1" applyAlignment="1">
      <alignment horizontal="right"/>
    </xf>
    <xf numFmtId="0" fontId="2" fillId="0" borderId="4" xfId="4" applyFill="1" applyAlignment="1">
      <alignment horizontal="right"/>
    </xf>
    <xf numFmtId="0" fontId="4" fillId="0" borderId="5" xfId="7"/>
    <xf numFmtId="0" fontId="4" fillId="0" borderId="5" xfId="7" applyFill="1" applyAlignment="1">
      <alignment horizontal="right"/>
    </xf>
    <xf numFmtId="6" fontId="4" fillId="0" borderId="5" xfId="7" applyNumberFormat="1"/>
    <xf numFmtId="9" fontId="4" fillId="0" borderId="5" xfId="7" applyNumberFormat="1"/>
    <xf numFmtId="0" fontId="0" fillId="0" borderId="0" xfId="0" applyFill="1"/>
    <xf numFmtId="0" fontId="0" fillId="0" borderId="0" xfId="0" applyFont="1" applyFill="1"/>
    <xf numFmtId="6" fontId="0" fillId="0" borderId="0" xfId="0" applyNumberFormat="1" applyFont="1" applyFill="1"/>
    <xf numFmtId="9" fontId="1" fillId="0" borderId="0" xfId="5" applyFont="1" applyFill="1"/>
    <xf numFmtId="0" fontId="5" fillId="0" borderId="0" xfId="0" applyFont="1" applyFill="1"/>
    <xf numFmtId="0" fontId="5" fillId="0" borderId="0" xfId="0" applyFont="1" applyFill="1" applyAlignment="1">
      <alignment horizontal="justify"/>
    </xf>
    <xf numFmtId="43" fontId="1" fillId="0" borderId="0" xfId="1" applyFont="1"/>
    <xf numFmtId="9" fontId="1" fillId="0" borderId="0" xfId="5" applyFont="1"/>
    <xf numFmtId="1" fontId="3" fillId="0" borderId="3" xfId="6" applyNumberFormat="1" applyBorder="1"/>
    <xf numFmtId="1" fontId="0" fillId="0" borderId="0" xfId="0" applyNumberFormat="1"/>
    <xf numFmtId="1" fontId="2" fillId="0" borderId="4" xfId="4" applyNumberFormat="1"/>
    <xf numFmtId="1" fontId="1" fillId="0" borderId="0" xfId="5" applyNumberFormat="1" applyFont="1"/>
    <xf numFmtId="1" fontId="4" fillId="0" borderId="5" xfId="7" applyNumberForma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wrapText="1"/>
    </xf>
    <xf numFmtId="1" fontId="0" fillId="0" borderId="0" xfId="0" quotePrefix="1" applyNumberFormat="1" applyAlignment="1">
      <alignment horizontal="right" wrapText="1"/>
    </xf>
    <xf numFmtId="1" fontId="0" fillId="0" borderId="0" xfId="0" applyNumberFormat="1" applyAlignment="1">
      <alignment horizontal="right" wrapText="1"/>
    </xf>
    <xf numFmtId="14" fontId="3" fillId="0" borderId="3" xfId="6" applyNumberFormat="1" applyBorder="1"/>
    <xf numFmtId="14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14" fontId="2" fillId="0" borderId="4" xfId="4" applyNumberFormat="1"/>
    <xf numFmtId="14" fontId="1" fillId="0" borderId="0" xfId="5" applyNumberFormat="1" applyFont="1"/>
    <xf numFmtId="14" fontId="4" fillId="0" borderId="5" xfId="7" applyNumberFormat="1"/>
    <xf numFmtId="14" fontId="0" fillId="0" borderId="0" xfId="0" applyNumberFormat="1"/>
    <xf numFmtId="44" fontId="1" fillId="0" borderId="0" xfId="2" applyFont="1" applyAlignment="1">
      <alignment horizontal="right" wrapText="1"/>
    </xf>
    <xf numFmtId="44" fontId="2" fillId="0" borderId="4" xfId="2" applyFont="1" applyBorder="1"/>
    <xf numFmtId="44" fontId="1" fillId="0" borderId="0" xfId="2" applyFont="1" applyFill="1"/>
    <xf numFmtId="44" fontId="1" fillId="0" borderId="0" xfId="2" applyFont="1"/>
    <xf numFmtId="6" fontId="1" fillId="0" borderId="0" xfId="3" applyNumberFormat="1" applyFont="1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ont="1" applyFill="1"/>
    <xf numFmtId="6" fontId="1" fillId="2" borderId="0" xfId="3" applyNumberFormat="1" applyFont="1" applyFill="1"/>
    <xf numFmtId="9" fontId="1" fillId="2" borderId="0" xfId="5" applyFont="1" applyFill="1"/>
    <xf numFmtId="1" fontId="1" fillId="2" borderId="0" xfId="5" applyNumberFormat="1" applyFont="1" applyFill="1"/>
    <xf numFmtId="14" fontId="1" fillId="2" borderId="0" xfId="5" applyNumberFormat="1" applyFont="1" applyFill="1"/>
    <xf numFmtId="43" fontId="1" fillId="2" borderId="0" xfId="1" applyFont="1" applyFill="1"/>
    <xf numFmtId="1" fontId="1" fillId="0" borderId="0" xfId="5" applyNumberFormat="1" applyFont="1"/>
    <xf numFmtId="1" fontId="1" fillId="0" borderId="0" xfId="5" applyNumberFormat="1" applyFont="1"/>
    <xf numFmtId="1" fontId="1" fillId="0" borderId="0" xfId="5" applyNumberFormat="1" applyFont="1" applyFill="1"/>
    <xf numFmtId="14" fontId="1" fillId="0" borderId="0" xfId="5" applyNumberFormat="1" applyFont="1" applyFill="1"/>
    <xf numFmtId="1" fontId="1" fillId="0" borderId="0" xfId="5" applyNumberFormat="1" applyFont="1" applyFill="1"/>
    <xf numFmtId="0" fontId="0" fillId="3" borderId="0" xfId="0" applyFill="1"/>
    <xf numFmtId="1" fontId="1" fillId="0" borderId="0" xfId="5" applyNumberFormat="1" applyFont="1"/>
    <xf numFmtId="44" fontId="1" fillId="0" borderId="0" xfId="2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9" fontId="6" fillId="0" borderId="0" xfId="5" applyFont="1" applyFill="1" applyBorder="1"/>
    <xf numFmtId="0" fontId="7" fillId="0" borderId="0" xfId="4" applyFont="1" applyBorder="1"/>
    <xf numFmtId="0" fontId="6" fillId="0" borderId="0" xfId="0" applyFont="1"/>
    <xf numFmtId="14" fontId="0" fillId="2" borderId="0" xfId="0" applyNumberFormat="1" applyFill="1"/>
    <xf numFmtId="1" fontId="0" fillId="2" borderId="0" xfId="0" applyNumberFormat="1" applyFill="1"/>
    <xf numFmtId="9" fontId="1" fillId="2" borderId="0" xfId="5" applyFont="1" applyFill="1"/>
    <xf numFmtId="15" fontId="0" fillId="0" borderId="0" xfId="0" applyNumberFormat="1" applyAlignment="1">
      <alignment wrapText="1"/>
    </xf>
    <xf numFmtId="44" fontId="1" fillId="0" borderId="0" xfId="2" applyFont="1" applyFill="1"/>
    <xf numFmtId="44" fontId="6" fillId="0" borderId="0" xfId="2" applyFont="1" applyFill="1" applyBorder="1"/>
    <xf numFmtId="44" fontId="1" fillId="0" borderId="0" xfId="2" applyFont="1"/>
    <xf numFmtId="44" fontId="1" fillId="0" borderId="1" xfId="2" applyFont="1" applyBorder="1"/>
    <xf numFmtId="44" fontId="0" fillId="0" borderId="0" xfId="0" applyNumberFormat="1"/>
    <xf numFmtId="0" fontId="0" fillId="0" borderId="6" xfId="0" applyFont="1" applyBorder="1"/>
    <xf numFmtId="0" fontId="0" fillId="0" borderId="0" xfId="0" applyBorder="1" applyAlignment="1">
      <alignment wrapText="1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3" fontId="0" fillId="0" borderId="0" xfId="0" applyNumberFormat="1"/>
    <xf numFmtId="43" fontId="2" fillId="0" borderId="4" xfId="4" applyNumberFormat="1"/>
    <xf numFmtId="0" fontId="2" fillId="0" borderId="0" xfId="4" applyBorder="1"/>
    <xf numFmtId="43" fontId="1" fillId="0" borderId="2" xfId="1" applyFont="1" applyBorder="1"/>
    <xf numFmtId="4" fontId="0" fillId="0" borderId="2" xfId="0" applyNumberFormat="1" applyBorder="1"/>
    <xf numFmtId="0" fontId="0" fillId="0" borderId="0" xfId="0" applyAlignment="1">
      <alignment horizontal="left"/>
    </xf>
    <xf numFmtId="44" fontId="1" fillId="0" borderId="0" xfId="2" applyFont="1" applyBorder="1"/>
    <xf numFmtId="14" fontId="0" fillId="0" borderId="0" xfId="5" applyNumberFormat="1" applyFont="1"/>
    <xf numFmtId="9" fontId="0" fillId="0" borderId="0" xfId="0" applyNumberFormat="1"/>
    <xf numFmtId="44" fontId="1" fillId="4" borderId="0" xfId="2" applyFont="1" applyFill="1"/>
    <xf numFmtId="44" fontId="1" fillId="5" borderId="0" xfId="2" applyFont="1" applyFill="1"/>
    <xf numFmtId="44" fontId="1" fillId="5" borderId="0" xfId="2" applyFont="1" applyFill="1" applyBorder="1"/>
    <xf numFmtId="44" fontId="1" fillId="6" borderId="0" xfId="2" applyFont="1" applyFill="1"/>
    <xf numFmtId="44" fontId="1" fillId="7" borderId="0" xfId="2" applyFont="1" applyFill="1"/>
    <xf numFmtId="44" fontId="1" fillId="8" borderId="0" xfId="2" applyFont="1" applyFill="1"/>
    <xf numFmtId="9" fontId="0" fillId="0" borderId="0" xfId="5" applyFont="1"/>
    <xf numFmtId="8" fontId="0" fillId="0" borderId="0" xfId="0" applyNumberFormat="1"/>
    <xf numFmtId="9" fontId="6" fillId="0" borderId="0" xfId="5" applyFont="1" applyBorder="1"/>
    <xf numFmtId="9" fontId="8" fillId="0" borderId="4" xfId="5" applyFont="1" applyBorder="1"/>
    <xf numFmtId="9" fontId="1" fillId="0" borderId="5" xfId="5" applyFont="1" applyBorder="1"/>
    <xf numFmtId="8" fontId="6" fillId="0" borderId="0" xfId="4" applyNumberFormat="1" applyFont="1" applyBorder="1"/>
    <xf numFmtId="0" fontId="9" fillId="0" borderId="7" xfId="8"/>
    <xf numFmtId="0" fontId="9" fillId="0" borderId="7" xfId="8" applyFill="1" applyAlignment="1">
      <alignment horizontal="right"/>
    </xf>
    <xf numFmtId="1" fontId="9" fillId="0" borderId="7" xfId="8" applyNumberFormat="1"/>
    <xf numFmtId="14" fontId="9" fillId="0" borderId="7" xfId="8" applyNumberFormat="1"/>
    <xf numFmtId="0" fontId="6" fillId="0" borderId="0" xfId="8" applyFont="1" applyBorder="1"/>
    <xf numFmtId="1" fontId="0" fillId="0" borderId="0" xfId="5" applyNumberFormat="1" applyFont="1"/>
    <xf numFmtId="44" fontId="0" fillId="5" borderId="0" xfId="2" applyFont="1" applyFill="1"/>
    <xf numFmtId="44" fontId="0" fillId="4" borderId="0" xfId="2" applyFont="1" applyFill="1"/>
    <xf numFmtId="0" fontId="2" fillId="0" borderId="4" xfId="4" applyAlignment="1">
      <alignment wrapText="1"/>
    </xf>
    <xf numFmtId="0" fontId="3" fillId="0" borderId="0" xfId="6" applyAlignment="1">
      <alignment wrapText="1"/>
    </xf>
    <xf numFmtId="43" fontId="1" fillId="0" borderId="0" xfId="1" applyFont="1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9" fontId="0" fillId="0" borderId="0" xfId="5" applyFont="1" applyAlignment="1">
      <alignment horizontal="center"/>
    </xf>
    <xf numFmtId="6" fontId="0" fillId="0" borderId="0" xfId="0" applyNumberFormat="1" applyAlignment="1">
      <alignment horizontal="center"/>
    </xf>
    <xf numFmtId="164" fontId="0" fillId="0" borderId="0" xfId="2" applyNumberFormat="1" applyFont="1" applyAlignment="1">
      <alignment horizontal="center"/>
    </xf>
    <xf numFmtId="0" fontId="9" fillId="0" borderId="7" xfId="8" applyAlignment="1">
      <alignment horizontal="center"/>
    </xf>
    <xf numFmtId="165" fontId="0" fillId="0" borderId="0" xfId="1" applyNumberFormat="1" applyFont="1" applyAlignment="1">
      <alignment horizontal="center"/>
    </xf>
    <xf numFmtId="6" fontId="0" fillId="0" borderId="0" xfId="0" applyNumberFormat="1" applyAlignment="1"/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5" applyFont="1" applyFill="1"/>
    <xf numFmtId="9" fontId="0" fillId="2" borderId="0" xfId="5" applyFont="1" applyFill="1"/>
    <xf numFmtId="0" fontId="0" fillId="0" borderId="0" xfId="5" applyNumberFormat="1" applyFont="1"/>
    <xf numFmtId="0" fontId="1" fillId="0" borderId="0" xfId="5" applyNumberFormat="1" applyFont="1"/>
    <xf numFmtId="0" fontId="0" fillId="0" borderId="0" xfId="5" applyNumberFormat="1" applyFont="1" applyFill="1"/>
    <xf numFmtId="0" fontId="1" fillId="2" borderId="0" xfId="5" applyNumberFormat="1" applyFont="1" applyFill="1"/>
    <xf numFmtId="0" fontId="0" fillId="2" borderId="0" xfId="5" applyNumberFormat="1" applyFont="1" applyFill="1"/>
    <xf numFmtId="44" fontId="1" fillId="4" borderId="0" xfId="2" applyFont="1" applyFill="1" applyBorder="1"/>
    <xf numFmtId="44" fontId="1" fillId="9" borderId="0" xfId="2" applyFont="1" applyFill="1"/>
    <xf numFmtId="44" fontId="1" fillId="9" borderId="1" xfId="2" applyFont="1" applyFill="1" applyBorder="1"/>
  </cellXfs>
  <cellStyles count="9">
    <cellStyle name="Comma" xfId="1" builtinId="3"/>
    <cellStyle name="Currency" xfId="2" builtinId="4"/>
    <cellStyle name="Currency [0]" xfId="3" builtinId="7"/>
    <cellStyle name="Heading 2" xfId="4" builtinId="17"/>
    <cellStyle name="Heading 3" xfId="8" builtinId="18"/>
    <cellStyle name="Normal" xfId="0" builtinId="0"/>
    <cellStyle name="Percent" xfId="5" builtinId="5"/>
    <cellStyle name="Title" xfId="6" builtinId="15"/>
    <cellStyle name="Total" xfId="7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4"/>
  <sheetViews>
    <sheetView tabSelected="1" zoomScale="75" zoomScaleNormal="75" workbookViewId="0">
      <pane ySplit="3" topLeftCell="A4" activePane="bottomLeft" state="frozen"/>
      <selection pane="bottomLeft" activeCell="L59" sqref="L59"/>
    </sheetView>
  </sheetViews>
  <sheetFormatPr defaultRowHeight="15"/>
  <cols>
    <col min="1" max="1" width="10.85546875" bestFit="1" customWidth="1"/>
    <col min="2" max="2" width="10.5703125" customWidth="1"/>
    <col min="4" max="4" width="13.5703125" bestFit="1" customWidth="1"/>
    <col min="10" max="10" width="20.7109375" customWidth="1"/>
    <col min="12" max="12" width="15.140625" bestFit="1" customWidth="1"/>
    <col min="16" max="16" width="12.28515625" customWidth="1"/>
    <col min="17" max="17" width="9.28515625" customWidth="1"/>
    <col min="18" max="18" width="12.28515625" style="25" customWidth="1"/>
    <col min="19" max="19" width="13" style="40" customWidth="1"/>
    <col min="20" max="20" width="13" style="25" customWidth="1"/>
    <col min="21" max="21" width="11.85546875" customWidth="1"/>
    <col min="23" max="23" width="16.5703125" customWidth="1"/>
    <col min="24" max="26" width="10.85546875" bestFit="1" customWidth="1"/>
  </cols>
  <sheetData>
    <row r="1" spans="1:26" ht="23.25" thickBot="1">
      <c r="A1" s="3" t="s">
        <v>18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4"/>
      <c r="S1" s="34"/>
      <c r="T1" s="24"/>
      <c r="U1" s="4"/>
      <c r="V1" s="4"/>
      <c r="W1" s="4"/>
    </row>
    <row r="2" spans="1:26" s="29" customFormat="1" ht="15.75" thickTop="1">
      <c r="A2" s="70">
        <v>41485</v>
      </c>
      <c r="B2" s="70"/>
      <c r="F2" s="30"/>
      <c r="H2" s="30"/>
      <c r="I2" s="30"/>
      <c r="R2" s="31"/>
      <c r="S2" s="35"/>
      <c r="T2" s="31"/>
    </row>
    <row r="3" spans="1:26" s="29" customFormat="1" ht="90">
      <c r="A3" s="30" t="s">
        <v>0</v>
      </c>
      <c r="B3" s="30" t="s">
        <v>247</v>
      </c>
      <c r="C3" s="30" t="s">
        <v>1</v>
      </c>
      <c r="D3" s="30" t="s">
        <v>15</v>
      </c>
      <c r="E3" s="30" t="s">
        <v>4</v>
      </c>
      <c r="F3" s="30" t="s">
        <v>194</v>
      </c>
      <c r="G3" s="30" t="s">
        <v>2</v>
      </c>
      <c r="H3" s="30" t="s">
        <v>195</v>
      </c>
      <c r="I3" s="30" t="s">
        <v>141</v>
      </c>
      <c r="J3" s="30" t="s">
        <v>5</v>
      </c>
      <c r="K3" s="30" t="s">
        <v>6</v>
      </c>
      <c r="L3" s="30" t="s">
        <v>10</v>
      </c>
      <c r="M3" s="30" t="s">
        <v>7</v>
      </c>
      <c r="N3" s="30" t="s">
        <v>8</v>
      </c>
      <c r="O3" s="30" t="s">
        <v>9</v>
      </c>
      <c r="P3" s="122" t="s">
        <v>319</v>
      </c>
      <c r="Q3" s="122" t="s">
        <v>323</v>
      </c>
      <c r="R3" s="33" t="s">
        <v>198</v>
      </c>
      <c r="S3" s="36" t="s">
        <v>182</v>
      </c>
      <c r="T3" s="33" t="s">
        <v>183</v>
      </c>
      <c r="U3" s="30" t="s">
        <v>19</v>
      </c>
      <c r="V3" s="29" t="s">
        <v>292</v>
      </c>
      <c r="W3" s="29" t="s">
        <v>293</v>
      </c>
      <c r="X3" s="29" t="s">
        <v>339</v>
      </c>
      <c r="Y3" s="29" t="s">
        <v>338</v>
      </c>
      <c r="Z3" s="29" t="s">
        <v>340</v>
      </c>
    </row>
    <row r="4" spans="1:26" ht="18" thickBot="1">
      <c r="A4" s="1" t="s">
        <v>17</v>
      </c>
      <c r="B4" s="1"/>
      <c r="C4" s="1"/>
      <c r="D4" s="1"/>
      <c r="E4" s="1"/>
      <c r="F4" s="1"/>
      <c r="G4" s="1"/>
      <c r="H4" s="11"/>
      <c r="I4" s="11"/>
      <c r="J4" s="1"/>
      <c r="K4" s="1"/>
      <c r="L4" s="1"/>
      <c r="M4" s="2"/>
      <c r="N4" s="2"/>
      <c r="O4" s="2"/>
      <c r="P4" s="2"/>
      <c r="Q4" s="2"/>
      <c r="R4" s="26"/>
      <c r="S4" s="37"/>
      <c r="T4" s="26"/>
      <c r="U4" s="1"/>
      <c r="V4" s="1"/>
      <c r="W4" s="1"/>
    </row>
    <row r="5" spans="1:26" ht="15.75" thickTop="1">
      <c r="A5" s="5" t="s">
        <v>27</v>
      </c>
      <c r="B5" s="86" t="s">
        <v>248</v>
      </c>
      <c r="C5" t="s">
        <v>346</v>
      </c>
      <c r="E5">
        <v>2000</v>
      </c>
      <c r="F5">
        <v>24</v>
      </c>
      <c r="G5">
        <v>30</v>
      </c>
      <c r="H5" s="10" t="s">
        <v>96</v>
      </c>
      <c r="I5" s="5" t="s">
        <v>139</v>
      </c>
      <c r="J5" s="6" t="s">
        <v>41</v>
      </c>
      <c r="K5" s="6" t="s">
        <v>66</v>
      </c>
      <c r="L5" s="7">
        <v>281273</v>
      </c>
      <c r="M5" s="8">
        <v>0.8</v>
      </c>
      <c r="N5" s="8"/>
      <c r="O5" s="8"/>
      <c r="P5" s="96" t="s">
        <v>327</v>
      </c>
      <c r="Q5" s="126">
        <v>901</v>
      </c>
      <c r="R5" s="27">
        <v>2</v>
      </c>
      <c r="S5" s="38">
        <v>36526</v>
      </c>
      <c r="T5" s="27">
        <v>10</v>
      </c>
      <c r="U5" s="65"/>
      <c r="V5" s="98">
        <v>0</v>
      </c>
      <c r="W5" s="101">
        <f t="shared" ref="W5:W39" si="0">L5*V5</f>
        <v>0</v>
      </c>
      <c r="X5" s="66"/>
    </row>
    <row r="6" spans="1:26">
      <c r="A6" s="46">
        <v>701</v>
      </c>
      <c r="B6" s="46" t="s">
        <v>249</v>
      </c>
      <c r="C6" s="46" t="s">
        <v>11</v>
      </c>
      <c r="D6" s="46"/>
      <c r="E6" s="46">
        <v>2007</v>
      </c>
      <c r="F6" s="46">
        <v>32</v>
      </c>
      <c r="G6" s="46">
        <v>35</v>
      </c>
      <c r="H6" s="47" t="s">
        <v>97</v>
      </c>
      <c r="I6" s="47" t="s">
        <v>140</v>
      </c>
      <c r="J6" s="48" t="s">
        <v>25</v>
      </c>
      <c r="K6" s="48" t="s">
        <v>156</v>
      </c>
      <c r="L6" s="49">
        <v>534544</v>
      </c>
      <c r="M6" s="50">
        <v>0.8</v>
      </c>
      <c r="N6" s="50">
        <v>0.1</v>
      </c>
      <c r="O6" s="50">
        <v>0.1</v>
      </c>
      <c r="P6" s="124" t="s">
        <v>326</v>
      </c>
      <c r="Q6" s="128">
        <v>1457</v>
      </c>
      <c r="R6" s="51">
        <v>4</v>
      </c>
      <c r="S6" s="52">
        <v>39784</v>
      </c>
      <c r="T6" s="51">
        <v>12</v>
      </c>
      <c r="V6" s="23">
        <v>0.74</v>
      </c>
      <c r="W6" s="101">
        <f t="shared" si="0"/>
        <v>395562.56</v>
      </c>
    </row>
    <row r="7" spans="1:26">
      <c r="A7" s="46">
        <v>702</v>
      </c>
      <c r="B7" s="46" t="s">
        <v>249</v>
      </c>
      <c r="C7" s="46" t="s">
        <v>11</v>
      </c>
      <c r="D7" s="46"/>
      <c r="E7" s="46">
        <v>2007</v>
      </c>
      <c r="F7" s="46">
        <v>32</v>
      </c>
      <c r="G7" s="46">
        <v>35</v>
      </c>
      <c r="H7" s="47" t="s">
        <v>97</v>
      </c>
      <c r="I7" s="47" t="s">
        <v>140</v>
      </c>
      <c r="J7" s="48" t="s">
        <v>20</v>
      </c>
      <c r="K7" s="48" t="s">
        <v>157</v>
      </c>
      <c r="L7" s="49">
        <v>534544</v>
      </c>
      <c r="M7" s="50">
        <v>0.8</v>
      </c>
      <c r="N7" s="50">
        <v>0.1</v>
      </c>
      <c r="O7" s="50">
        <v>0.1</v>
      </c>
      <c r="P7" s="124" t="s">
        <v>326</v>
      </c>
      <c r="Q7" s="128">
        <v>1458</v>
      </c>
      <c r="R7" s="51">
        <v>4</v>
      </c>
      <c r="S7" s="52">
        <v>39476</v>
      </c>
      <c r="T7" s="51">
        <v>12</v>
      </c>
      <c r="V7" s="23">
        <v>0.74</v>
      </c>
      <c r="W7" s="101">
        <f t="shared" si="0"/>
        <v>395562.56</v>
      </c>
    </row>
    <row r="8" spans="1:26">
      <c r="A8" s="46">
        <v>703</v>
      </c>
      <c r="B8" s="46" t="s">
        <v>249</v>
      </c>
      <c r="C8" s="46" t="s">
        <v>11</v>
      </c>
      <c r="D8" s="46"/>
      <c r="E8" s="46">
        <v>2007</v>
      </c>
      <c r="F8" s="46">
        <v>32</v>
      </c>
      <c r="G8" s="46">
        <v>35</v>
      </c>
      <c r="H8" s="47" t="s">
        <v>97</v>
      </c>
      <c r="I8" s="47" t="s">
        <v>140</v>
      </c>
      <c r="J8" s="48" t="s">
        <v>21</v>
      </c>
      <c r="K8" s="48" t="s">
        <v>158</v>
      </c>
      <c r="L8" s="49">
        <v>534544</v>
      </c>
      <c r="M8" s="50">
        <v>0.8</v>
      </c>
      <c r="N8" s="50">
        <v>0.1</v>
      </c>
      <c r="O8" s="50">
        <v>0.1</v>
      </c>
      <c r="P8" s="124" t="s">
        <v>326</v>
      </c>
      <c r="Q8" s="128">
        <v>1459</v>
      </c>
      <c r="R8" s="51">
        <v>4</v>
      </c>
      <c r="S8" s="52">
        <v>39472</v>
      </c>
      <c r="T8" s="51">
        <v>12</v>
      </c>
      <c r="V8" s="23">
        <v>0.74</v>
      </c>
      <c r="W8" s="101">
        <f t="shared" si="0"/>
        <v>395562.56</v>
      </c>
    </row>
    <row r="9" spans="1:26">
      <c r="A9" s="46">
        <v>704</v>
      </c>
      <c r="B9" s="46" t="s">
        <v>249</v>
      </c>
      <c r="C9" s="46" t="s">
        <v>11</v>
      </c>
      <c r="D9" s="46"/>
      <c r="E9" s="46">
        <v>2007</v>
      </c>
      <c r="F9" s="46">
        <v>32</v>
      </c>
      <c r="G9" s="46">
        <v>35</v>
      </c>
      <c r="H9" s="47" t="s">
        <v>97</v>
      </c>
      <c r="I9" s="47" t="s">
        <v>140</v>
      </c>
      <c r="J9" s="48" t="s">
        <v>22</v>
      </c>
      <c r="K9" s="48" t="s">
        <v>159</v>
      </c>
      <c r="L9" s="49">
        <v>534544</v>
      </c>
      <c r="M9" s="50">
        <v>0.8</v>
      </c>
      <c r="N9" s="50">
        <v>0.1</v>
      </c>
      <c r="O9" s="50">
        <v>0.1</v>
      </c>
      <c r="P9" s="124" t="s">
        <v>326</v>
      </c>
      <c r="Q9" s="128">
        <v>1460</v>
      </c>
      <c r="R9" s="51">
        <v>4</v>
      </c>
      <c r="S9" s="52">
        <v>39483</v>
      </c>
      <c r="T9" s="51">
        <v>12</v>
      </c>
      <c r="U9" s="6"/>
      <c r="V9" s="23">
        <v>0.74</v>
      </c>
      <c r="W9" s="101">
        <f t="shared" si="0"/>
        <v>395562.56</v>
      </c>
    </row>
    <row r="10" spans="1:26">
      <c r="A10" s="46">
        <v>705</v>
      </c>
      <c r="B10" s="46" t="s">
        <v>249</v>
      </c>
      <c r="C10" s="46" t="s">
        <v>11</v>
      </c>
      <c r="D10" s="46"/>
      <c r="E10" s="46">
        <v>2007</v>
      </c>
      <c r="F10" s="46">
        <v>32</v>
      </c>
      <c r="G10" s="46">
        <v>35</v>
      </c>
      <c r="H10" s="47" t="s">
        <v>97</v>
      </c>
      <c r="I10" s="47" t="s">
        <v>140</v>
      </c>
      <c r="J10" s="48" t="s">
        <v>23</v>
      </c>
      <c r="K10" s="48" t="s">
        <v>160</v>
      </c>
      <c r="L10" s="49">
        <v>534544</v>
      </c>
      <c r="M10" s="50">
        <v>0.8</v>
      </c>
      <c r="N10" s="50">
        <v>0.1</v>
      </c>
      <c r="O10" s="50">
        <v>0.1</v>
      </c>
      <c r="P10" s="124" t="s">
        <v>326</v>
      </c>
      <c r="Q10" s="128">
        <v>1461</v>
      </c>
      <c r="R10" s="51">
        <v>4</v>
      </c>
      <c r="S10" s="52">
        <v>39483</v>
      </c>
      <c r="T10" s="51">
        <v>12</v>
      </c>
      <c r="U10" s="6"/>
      <c r="V10" s="23">
        <v>0.74</v>
      </c>
      <c r="W10" s="101">
        <f t="shared" si="0"/>
        <v>395562.56</v>
      </c>
    </row>
    <row r="11" spans="1:26">
      <c r="A11" s="46">
        <v>706</v>
      </c>
      <c r="B11" s="46" t="s">
        <v>249</v>
      </c>
      <c r="C11" s="46" t="s">
        <v>11</v>
      </c>
      <c r="D11" s="46"/>
      <c r="E11" s="46">
        <v>2007</v>
      </c>
      <c r="F11" s="46">
        <v>32</v>
      </c>
      <c r="G11" s="46">
        <v>35</v>
      </c>
      <c r="H11" s="47" t="s">
        <v>97</v>
      </c>
      <c r="I11" s="47" t="s">
        <v>140</v>
      </c>
      <c r="J11" s="48" t="s">
        <v>24</v>
      </c>
      <c r="K11" s="48" t="s">
        <v>161</v>
      </c>
      <c r="L11" s="49">
        <v>534544</v>
      </c>
      <c r="M11" s="50">
        <v>0.8</v>
      </c>
      <c r="N11" s="50">
        <v>0.1</v>
      </c>
      <c r="O11" s="50">
        <v>0.1</v>
      </c>
      <c r="P11" s="124" t="s">
        <v>326</v>
      </c>
      <c r="Q11" s="128">
        <v>1462</v>
      </c>
      <c r="R11" s="51">
        <v>4</v>
      </c>
      <c r="S11" s="52">
        <v>39483</v>
      </c>
      <c r="T11" s="51">
        <v>12</v>
      </c>
      <c r="U11" s="6"/>
      <c r="V11" s="23">
        <v>0.74</v>
      </c>
      <c r="W11" s="101">
        <f t="shared" si="0"/>
        <v>395562.56</v>
      </c>
    </row>
    <row r="12" spans="1:26">
      <c r="A12" s="46">
        <v>707</v>
      </c>
      <c r="B12" s="46" t="s">
        <v>249</v>
      </c>
      <c r="C12" s="46" t="s">
        <v>11</v>
      </c>
      <c r="D12" s="46"/>
      <c r="E12" s="46">
        <v>2007</v>
      </c>
      <c r="F12" s="46">
        <v>32</v>
      </c>
      <c r="G12" s="46">
        <v>35</v>
      </c>
      <c r="H12" s="47" t="s">
        <v>97</v>
      </c>
      <c r="I12" s="47" t="s">
        <v>140</v>
      </c>
      <c r="J12" s="48" t="s">
        <v>26</v>
      </c>
      <c r="K12" s="48" t="s">
        <v>162</v>
      </c>
      <c r="L12" s="49">
        <v>534544</v>
      </c>
      <c r="M12" s="50">
        <v>0.8</v>
      </c>
      <c r="N12" s="50">
        <v>0.1</v>
      </c>
      <c r="O12" s="50">
        <v>0.1</v>
      </c>
      <c r="P12" s="124" t="s">
        <v>326</v>
      </c>
      <c r="Q12" s="128">
        <v>1463</v>
      </c>
      <c r="R12" s="51">
        <v>4</v>
      </c>
      <c r="S12" s="52">
        <v>39483</v>
      </c>
      <c r="T12" s="51">
        <v>12</v>
      </c>
      <c r="U12" s="6"/>
      <c r="V12" s="23">
        <v>0.74</v>
      </c>
      <c r="W12" s="101">
        <f t="shared" si="0"/>
        <v>395562.56</v>
      </c>
    </row>
    <row r="13" spans="1:26">
      <c r="A13" s="46">
        <v>708</v>
      </c>
      <c r="B13" s="46" t="s">
        <v>249</v>
      </c>
      <c r="C13" s="46" t="s">
        <v>11</v>
      </c>
      <c r="D13" s="46"/>
      <c r="E13" s="46">
        <v>2007</v>
      </c>
      <c r="F13" s="46">
        <v>32</v>
      </c>
      <c r="G13" s="46">
        <v>35</v>
      </c>
      <c r="H13" s="47" t="s">
        <v>97</v>
      </c>
      <c r="I13" s="47" t="s">
        <v>140</v>
      </c>
      <c r="J13" s="48" t="s">
        <v>28</v>
      </c>
      <c r="K13" s="48" t="s">
        <v>163</v>
      </c>
      <c r="L13" s="49">
        <v>534544</v>
      </c>
      <c r="M13" s="50">
        <v>0.8</v>
      </c>
      <c r="N13" s="50">
        <v>0.1</v>
      </c>
      <c r="O13" s="50">
        <v>0.1</v>
      </c>
      <c r="P13" s="124" t="s">
        <v>326</v>
      </c>
      <c r="Q13" s="128">
        <v>1464</v>
      </c>
      <c r="R13" s="51">
        <v>4</v>
      </c>
      <c r="S13" s="52">
        <v>39483</v>
      </c>
      <c r="T13" s="51">
        <v>12</v>
      </c>
      <c r="U13" s="6"/>
      <c r="V13" s="23">
        <v>0.74</v>
      </c>
      <c r="W13" s="101">
        <f t="shared" si="0"/>
        <v>395562.56</v>
      </c>
    </row>
    <row r="14" spans="1:26">
      <c r="A14" s="46">
        <v>801</v>
      </c>
      <c r="B14" s="46" t="s">
        <v>249</v>
      </c>
      <c r="C14" s="46" t="s">
        <v>11</v>
      </c>
      <c r="D14" s="46"/>
      <c r="E14" s="46">
        <v>2008</v>
      </c>
      <c r="F14" s="46">
        <v>32</v>
      </c>
      <c r="G14" s="46">
        <v>35</v>
      </c>
      <c r="H14" s="47" t="s">
        <v>97</v>
      </c>
      <c r="I14" s="47" t="s">
        <v>140</v>
      </c>
      <c r="J14" s="48" t="s">
        <v>151</v>
      </c>
      <c r="K14" s="46" t="s">
        <v>166</v>
      </c>
      <c r="L14" s="49">
        <v>547623</v>
      </c>
      <c r="M14" s="50">
        <v>0.8</v>
      </c>
      <c r="N14" s="50">
        <v>0.16</v>
      </c>
      <c r="O14" s="50">
        <v>0.04</v>
      </c>
      <c r="P14" s="124" t="s">
        <v>320</v>
      </c>
      <c r="Q14" s="128">
        <v>1484</v>
      </c>
      <c r="R14" s="51">
        <v>5</v>
      </c>
      <c r="S14" s="52">
        <v>39826</v>
      </c>
      <c r="T14" s="51">
        <v>12</v>
      </c>
      <c r="U14" s="6"/>
      <c r="V14" s="23">
        <v>0.81</v>
      </c>
      <c r="W14" s="101">
        <f t="shared" si="0"/>
        <v>443574.63</v>
      </c>
    </row>
    <row r="15" spans="1:26">
      <c r="A15" s="46">
        <v>802</v>
      </c>
      <c r="B15" s="46" t="s">
        <v>249</v>
      </c>
      <c r="C15" s="46" t="s">
        <v>11</v>
      </c>
      <c r="D15" s="46"/>
      <c r="E15" s="46">
        <v>2008</v>
      </c>
      <c r="F15" s="46">
        <v>32</v>
      </c>
      <c r="G15" s="46">
        <v>35</v>
      </c>
      <c r="H15" s="47" t="s">
        <v>97</v>
      </c>
      <c r="I15" s="47" t="s">
        <v>140</v>
      </c>
      <c r="J15" s="48" t="s">
        <v>152</v>
      </c>
      <c r="K15" s="48" t="s">
        <v>167</v>
      </c>
      <c r="L15" s="49">
        <v>547623</v>
      </c>
      <c r="M15" s="50">
        <v>0.8</v>
      </c>
      <c r="N15" s="50">
        <v>0.16</v>
      </c>
      <c r="O15" s="69">
        <v>0.04</v>
      </c>
      <c r="P15" s="124" t="s">
        <v>320</v>
      </c>
      <c r="Q15" s="128">
        <v>1485</v>
      </c>
      <c r="R15" s="51">
        <v>5</v>
      </c>
      <c r="S15" s="52">
        <v>39849</v>
      </c>
      <c r="T15" s="51">
        <v>12</v>
      </c>
      <c r="U15" s="6"/>
      <c r="V15" s="23">
        <v>0.81</v>
      </c>
      <c r="W15" s="101">
        <f t="shared" si="0"/>
        <v>443574.63</v>
      </c>
    </row>
    <row r="16" spans="1:26">
      <c r="A16" s="46">
        <v>803</v>
      </c>
      <c r="B16" s="46" t="s">
        <v>249</v>
      </c>
      <c r="C16" s="46" t="s">
        <v>11</v>
      </c>
      <c r="D16" s="46"/>
      <c r="E16" s="46">
        <v>2008</v>
      </c>
      <c r="F16" s="46">
        <v>32</v>
      </c>
      <c r="G16" s="46">
        <v>35</v>
      </c>
      <c r="H16" s="47" t="s">
        <v>97</v>
      </c>
      <c r="I16" s="47" t="s">
        <v>140</v>
      </c>
      <c r="J16" s="48" t="s">
        <v>153</v>
      </c>
      <c r="K16" s="48" t="s">
        <v>168</v>
      </c>
      <c r="L16" s="49">
        <v>547623</v>
      </c>
      <c r="M16" s="50">
        <v>0.8</v>
      </c>
      <c r="N16" s="69">
        <v>0.16</v>
      </c>
      <c r="O16" s="69">
        <v>0.04</v>
      </c>
      <c r="P16" s="124" t="s">
        <v>320</v>
      </c>
      <c r="Q16" s="128">
        <v>1486</v>
      </c>
      <c r="R16" s="51">
        <v>5</v>
      </c>
      <c r="S16" s="52">
        <v>39849</v>
      </c>
      <c r="T16" s="51">
        <v>12</v>
      </c>
      <c r="U16" s="6"/>
      <c r="V16" s="23">
        <v>0.81</v>
      </c>
      <c r="W16" s="101">
        <f t="shared" si="0"/>
        <v>443574.63</v>
      </c>
    </row>
    <row r="17" spans="1:25">
      <c r="A17" s="46">
        <v>804</v>
      </c>
      <c r="B17" s="46" t="s">
        <v>249</v>
      </c>
      <c r="C17" s="46" t="s">
        <v>11</v>
      </c>
      <c r="D17" s="46"/>
      <c r="E17" s="46">
        <v>2008</v>
      </c>
      <c r="F17" s="46">
        <v>32</v>
      </c>
      <c r="G17" s="46">
        <v>35</v>
      </c>
      <c r="H17" s="47" t="s">
        <v>97</v>
      </c>
      <c r="I17" s="47" t="s">
        <v>140</v>
      </c>
      <c r="J17" s="48" t="s">
        <v>154</v>
      </c>
      <c r="K17" s="48" t="s">
        <v>169</v>
      </c>
      <c r="L17" s="49">
        <v>547623</v>
      </c>
      <c r="M17" s="50">
        <v>0.8</v>
      </c>
      <c r="N17" s="69">
        <v>0.16</v>
      </c>
      <c r="O17" s="69">
        <v>0.04</v>
      </c>
      <c r="P17" s="124" t="s">
        <v>320</v>
      </c>
      <c r="Q17" s="128">
        <v>1487</v>
      </c>
      <c r="R17" s="51">
        <v>5</v>
      </c>
      <c r="S17" s="52">
        <v>39849</v>
      </c>
      <c r="T17" s="51">
        <v>12</v>
      </c>
      <c r="U17" s="6"/>
      <c r="V17" s="23">
        <v>0.81</v>
      </c>
      <c r="W17" s="101">
        <f t="shared" si="0"/>
        <v>443574.63</v>
      </c>
    </row>
    <row r="18" spans="1:25">
      <c r="A18" s="46">
        <v>805</v>
      </c>
      <c r="B18" s="46" t="s">
        <v>249</v>
      </c>
      <c r="C18" s="46" t="s">
        <v>11</v>
      </c>
      <c r="D18" s="46"/>
      <c r="E18" s="46">
        <v>2008</v>
      </c>
      <c r="F18" s="46">
        <v>32</v>
      </c>
      <c r="G18" s="46">
        <v>35</v>
      </c>
      <c r="H18" s="47" t="s">
        <v>97</v>
      </c>
      <c r="I18" s="47" t="s">
        <v>140</v>
      </c>
      <c r="J18" s="48" t="s">
        <v>155</v>
      </c>
      <c r="K18" s="48" t="s">
        <v>170</v>
      </c>
      <c r="L18" s="49">
        <v>547623</v>
      </c>
      <c r="M18" s="50">
        <v>0.8</v>
      </c>
      <c r="N18" s="69">
        <v>0.16</v>
      </c>
      <c r="O18" s="69">
        <v>0.04</v>
      </c>
      <c r="P18" s="124" t="s">
        <v>320</v>
      </c>
      <c r="Q18" s="128">
        <v>1488</v>
      </c>
      <c r="R18" s="51">
        <v>5</v>
      </c>
      <c r="S18" s="52">
        <v>39822</v>
      </c>
      <c r="T18" s="51">
        <v>12</v>
      </c>
      <c r="U18" s="6"/>
      <c r="V18" s="23">
        <v>0.81</v>
      </c>
      <c r="W18" s="101">
        <f t="shared" si="0"/>
        <v>443574.63</v>
      </c>
    </row>
    <row r="19" spans="1:25">
      <c r="A19" s="46">
        <v>806</v>
      </c>
      <c r="B19" s="46" t="s">
        <v>249</v>
      </c>
      <c r="C19" s="46" t="s">
        <v>11</v>
      </c>
      <c r="D19" s="46"/>
      <c r="E19" s="46">
        <v>2008</v>
      </c>
      <c r="F19" s="46">
        <v>32</v>
      </c>
      <c r="G19" s="46">
        <v>35</v>
      </c>
      <c r="H19" s="47" t="s">
        <v>97</v>
      </c>
      <c r="I19" s="47" t="s">
        <v>140</v>
      </c>
      <c r="J19" s="46" t="s">
        <v>347</v>
      </c>
      <c r="K19" s="48" t="s">
        <v>171</v>
      </c>
      <c r="L19" s="49">
        <v>547623</v>
      </c>
      <c r="M19" s="50">
        <v>0.8</v>
      </c>
      <c r="N19" s="69">
        <v>0.16</v>
      </c>
      <c r="O19" s="69">
        <v>0.04</v>
      </c>
      <c r="P19" s="124" t="s">
        <v>320</v>
      </c>
      <c r="Q19" s="129">
        <v>1489</v>
      </c>
      <c r="R19" s="51">
        <v>5</v>
      </c>
      <c r="S19" s="52">
        <v>39826</v>
      </c>
      <c r="T19" s="51">
        <v>12</v>
      </c>
      <c r="U19" s="6"/>
      <c r="V19" s="23">
        <v>0.81</v>
      </c>
      <c r="W19" s="101">
        <f t="shared" si="0"/>
        <v>443574.63</v>
      </c>
    </row>
    <row r="20" spans="1:25">
      <c r="A20">
        <v>807</v>
      </c>
      <c r="B20" s="16" t="s">
        <v>246</v>
      </c>
      <c r="C20" t="s">
        <v>11</v>
      </c>
      <c r="E20">
        <v>2008</v>
      </c>
      <c r="F20">
        <v>28</v>
      </c>
      <c r="G20">
        <v>35</v>
      </c>
      <c r="H20" s="10" t="s">
        <v>97</v>
      </c>
      <c r="I20" s="10" t="s">
        <v>139</v>
      </c>
      <c r="J20" t="s">
        <v>145</v>
      </c>
      <c r="K20" s="6" t="s">
        <v>172</v>
      </c>
      <c r="L20" s="45">
        <v>380192</v>
      </c>
      <c r="M20" s="8">
        <v>0.8</v>
      </c>
      <c r="N20" s="19">
        <v>0.16</v>
      </c>
      <c r="O20" s="19">
        <v>0.04</v>
      </c>
      <c r="P20" s="123" t="s">
        <v>320</v>
      </c>
      <c r="Q20" s="127">
        <v>1490</v>
      </c>
      <c r="R20" s="27">
        <v>5</v>
      </c>
      <c r="S20" s="38">
        <v>39818</v>
      </c>
      <c r="T20" s="27">
        <v>12</v>
      </c>
      <c r="U20" s="6"/>
      <c r="V20" s="23">
        <v>0.81</v>
      </c>
      <c r="W20" s="101">
        <f t="shared" si="0"/>
        <v>307955.52</v>
      </c>
    </row>
    <row r="21" spans="1:25">
      <c r="A21">
        <v>808</v>
      </c>
      <c r="B21" s="16" t="s">
        <v>246</v>
      </c>
      <c r="C21" t="s">
        <v>11</v>
      </c>
      <c r="E21">
        <v>2008</v>
      </c>
      <c r="F21">
        <v>28</v>
      </c>
      <c r="G21">
        <v>35</v>
      </c>
      <c r="H21" s="10" t="s">
        <v>97</v>
      </c>
      <c r="I21" s="10" t="s">
        <v>139</v>
      </c>
      <c r="J21" t="s">
        <v>146</v>
      </c>
      <c r="K21" s="6" t="s">
        <v>173</v>
      </c>
      <c r="L21" s="45">
        <v>380192</v>
      </c>
      <c r="M21" s="8">
        <v>0.8</v>
      </c>
      <c r="N21" s="19">
        <v>0.16</v>
      </c>
      <c r="O21" s="19">
        <v>0.04</v>
      </c>
      <c r="P21" s="123" t="s">
        <v>320</v>
      </c>
      <c r="Q21" s="127">
        <v>1491</v>
      </c>
      <c r="R21" s="27">
        <v>5</v>
      </c>
      <c r="S21" s="38">
        <v>39849</v>
      </c>
      <c r="T21" s="27">
        <v>12</v>
      </c>
      <c r="U21" s="6"/>
      <c r="V21" s="23">
        <v>0.81</v>
      </c>
      <c r="W21" s="101">
        <f t="shared" si="0"/>
        <v>307955.52</v>
      </c>
    </row>
    <row r="22" spans="1:25">
      <c r="A22">
        <v>809</v>
      </c>
      <c r="B22" s="16" t="s">
        <v>246</v>
      </c>
      <c r="C22" t="s">
        <v>11</v>
      </c>
      <c r="E22">
        <v>2008</v>
      </c>
      <c r="F22">
        <v>28</v>
      </c>
      <c r="G22">
        <v>35</v>
      </c>
      <c r="H22" s="10" t="s">
        <v>97</v>
      </c>
      <c r="I22" s="10" t="s">
        <v>139</v>
      </c>
      <c r="J22" t="s">
        <v>147</v>
      </c>
      <c r="K22" s="6" t="s">
        <v>174</v>
      </c>
      <c r="L22" s="45">
        <v>380192</v>
      </c>
      <c r="M22" s="8">
        <v>0.8</v>
      </c>
      <c r="N22" s="19">
        <v>0.16</v>
      </c>
      <c r="O22" s="19">
        <v>0.04</v>
      </c>
      <c r="P22" s="123" t="s">
        <v>320</v>
      </c>
      <c r="Q22" s="127">
        <v>1492</v>
      </c>
      <c r="R22" s="27">
        <v>5</v>
      </c>
      <c r="S22" s="38">
        <v>39825</v>
      </c>
      <c r="T22" s="27">
        <v>12</v>
      </c>
      <c r="U22" s="6"/>
      <c r="V22" s="23">
        <v>0.81</v>
      </c>
      <c r="W22" s="101">
        <f t="shared" si="0"/>
        <v>307955.52</v>
      </c>
    </row>
    <row r="23" spans="1:25">
      <c r="A23">
        <v>810</v>
      </c>
      <c r="B23" s="16" t="s">
        <v>246</v>
      </c>
      <c r="C23" t="s">
        <v>11</v>
      </c>
      <c r="E23">
        <v>2008</v>
      </c>
      <c r="F23">
        <v>28</v>
      </c>
      <c r="G23">
        <v>35</v>
      </c>
      <c r="H23" s="10" t="s">
        <v>97</v>
      </c>
      <c r="I23" s="10" t="s">
        <v>139</v>
      </c>
      <c r="J23" t="s">
        <v>148</v>
      </c>
      <c r="K23" s="6" t="s">
        <v>175</v>
      </c>
      <c r="L23" s="45">
        <v>380192</v>
      </c>
      <c r="M23" s="8">
        <v>0.8</v>
      </c>
      <c r="N23" s="19">
        <v>0.16</v>
      </c>
      <c r="O23" s="19">
        <v>0.04</v>
      </c>
      <c r="P23" s="123" t="s">
        <v>320</v>
      </c>
      <c r="Q23" s="127">
        <v>1493</v>
      </c>
      <c r="R23" s="27">
        <v>5</v>
      </c>
      <c r="S23" s="38">
        <v>39849</v>
      </c>
      <c r="T23" s="27">
        <v>12</v>
      </c>
      <c r="U23" s="6"/>
      <c r="V23" s="23">
        <v>0.81</v>
      </c>
      <c r="W23" s="101">
        <f t="shared" si="0"/>
        <v>307955.52</v>
      </c>
    </row>
    <row r="24" spans="1:25">
      <c r="A24">
        <v>811</v>
      </c>
      <c r="B24" s="16" t="s">
        <v>246</v>
      </c>
      <c r="C24" t="s">
        <v>11</v>
      </c>
      <c r="E24">
        <v>2008</v>
      </c>
      <c r="F24">
        <v>28</v>
      </c>
      <c r="G24">
        <v>35</v>
      </c>
      <c r="H24" s="10" t="s">
        <v>97</v>
      </c>
      <c r="I24" s="10" t="s">
        <v>139</v>
      </c>
      <c r="J24" t="s">
        <v>149</v>
      </c>
      <c r="K24" s="6" t="s">
        <v>176</v>
      </c>
      <c r="L24" s="45">
        <v>380192</v>
      </c>
      <c r="M24" s="8">
        <v>0.8</v>
      </c>
      <c r="N24" s="19">
        <v>0.16</v>
      </c>
      <c r="O24" s="19">
        <v>0.04</v>
      </c>
      <c r="P24" s="123" t="s">
        <v>320</v>
      </c>
      <c r="Q24" s="127">
        <v>1494</v>
      </c>
      <c r="R24" s="27">
        <v>5</v>
      </c>
      <c r="S24" s="38">
        <v>39828</v>
      </c>
      <c r="T24" s="27">
        <v>12</v>
      </c>
      <c r="U24" s="6"/>
      <c r="V24" s="23">
        <v>0.81</v>
      </c>
      <c r="W24" s="101">
        <f t="shared" si="0"/>
        <v>307955.52</v>
      </c>
    </row>
    <row r="25" spans="1:25">
      <c r="A25">
        <v>812</v>
      </c>
      <c r="B25" s="16" t="s">
        <v>246</v>
      </c>
      <c r="C25" t="s">
        <v>11</v>
      </c>
      <c r="E25">
        <v>2008</v>
      </c>
      <c r="F25">
        <v>28</v>
      </c>
      <c r="G25">
        <v>35</v>
      </c>
      <c r="H25" s="10" t="s">
        <v>97</v>
      </c>
      <c r="I25" s="10" t="s">
        <v>139</v>
      </c>
      <c r="J25" t="s">
        <v>150</v>
      </c>
      <c r="K25" s="6" t="s">
        <v>177</v>
      </c>
      <c r="L25" s="45">
        <v>380192</v>
      </c>
      <c r="M25" s="8">
        <v>0.8</v>
      </c>
      <c r="N25" s="19">
        <v>0.16</v>
      </c>
      <c r="O25" s="19">
        <v>0.04</v>
      </c>
      <c r="P25" s="123" t="s">
        <v>320</v>
      </c>
      <c r="Q25" s="127">
        <v>1495</v>
      </c>
      <c r="R25" s="27">
        <v>5</v>
      </c>
      <c r="S25" s="38">
        <v>39849</v>
      </c>
      <c r="T25" s="27">
        <v>12</v>
      </c>
      <c r="U25" s="6"/>
      <c r="V25" s="23">
        <v>0.81</v>
      </c>
      <c r="W25" s="101">
        <f t="shared" si="0"/>
        <v>307955.52</v>
      </c>
    </row>
    <row r="26" spans="1:25">
      <c r="A26">
        <v>901</v>
      </c>
      <c r="B26" s="16" t="s">
        <v>246</v>
      </c>
      <c r="C26" t="s">
        <v>11</v>
      </c>
      <c r="E26">
        <v>2009</v>
      </c>
      <c r="F26">
        <v>28</v>
      </c>
      <c r="G26">
        <v>35</v>
      </c>
      <c r="H26" s="10" t="s">
        <v>97</v>
      </c>
      <c r="I26" s="10" t="s">
        <v>139</v>
      </c>
      <c r="J26" t="s">
        <v>201</v>
      </c>
      <c r="K26" s="6" t="s">
        <v>257</v>
      </c>
      <c r="L26" s="45">
        <v>364487</v>
      </c>
      <c r="M26" s="23">
        <v>0.8</v>
      </c>
      <c r="N26" s="19">
        <v>0.16</v>
      </c>
      <c r="O26" s="19">
        <v>0.04</v>
      </c>
      <c r="P26" s="123" t="s">
        <v>328</v>
      </c>
      <c r="Q26" s="127">
        <v>1511</v>
      </c>
      <c r="R26" s="55">
        <v>5</v>
      </c>
      <c r="S26" s="38">
        <v>40183</v>
      </c>
      <c r="T26" s="55">
        <v>12</v>
      </c>
      <c r="U26" s="6"/>
      <c r="V26" s="23">
        <v>0.89</v>
      </c>
      <c r="W26" s="101">
        <f t="shared" si="0"/>
        <v>324393.43</v>
      </c>
    </row>
    <row r="27" spans="1:25">
      <c r="A27">
        <v>902</v>
      </c>
      <c r="B27" s="16" t="s">
        <v>246</v>
      </c>
      <c r="C27" t="s">
        <v>11</v>
      </c>
      <c r="E27">
        <v>2009</v>
      </c>
      <c r="F27">
        <v>28</v>
      </c>
      <c r="G27">
        <v>35</v>
      </c>
      <c r="H27" s="10" t="s">
        <v>97</v>
      </c>
      <c r="I27" s="10" t="s">
        <v>139</v>
      </c>
      <c r="J27" t="s">
        <v>202</v>
      </c>
      <c r="K27" s="6" t="s">
        <v>258</v>
      </c>
      <c r="L27" s="45">
        <v>364487</v>
      </c>
      <c r="M27" s="23">
        <v>0.8</v>
      </c>
      <c r="N27" s="19">
        <v>0.16</v>
      </c>
      <c r="O27" s="19">
        <v>0.04</v>
      </c>
      <c r="P27" s="123" t="s">
        <v>328</v>
      </c>
      <c r="Q27" s="127">
        <v>1512</v>
      </c>
      <c r="R27" s="55">
        <v>5</v>
      </c>
      <c r="S27" s="38">
        <v>40183</v>
      </c>
      <c r="T27" s="55">
        <v>12</v>
      </c>
      <c r="U27" s="6"/>
      <c r="V27" s="23">
        <v>0.89</v>
      </c>
      <c r="W27" s="101">
        <f t="shared" si="0"/>
        <v>324393.43</v>
      </c>
    </row>
    <row r="28" spans="1:25">
      <c r="A28">
        <v>903</v>
      </c>
      <c r="B28" s="16" t="s">
        <v>246</v>
      </c>
      <c r="C28" t="s">
        <v>11</v>
      </c>
      <c r="E28">
        <v>2009</v>
      </c>
      <c r="F28">
        <v>28</v>
      </c>
      <c r="G28">
        <v>35</v>
      </c>
      <c r="H28" s="10" t="s">
        <v>97</v>
      </c>
      <c r="I28" s="10" t="s">
        <v>139</v>
      </c>
      <c r="J28" t="s">
        <v>203</v>
      </c>
      <c r="K28" s="6" t="s">
        <v>259</v>
      </c>
      <c r="L28" s="45">
        <v>364487</v>
      </c>
      <c r="M28" s="23">
        <v>0.8</v>
      </c>
      <c r="N28" s="19">
        <v>0.16</v>
      </c>
      <c r="O28" s="19">
        <v>0.04</v>
      </c>
      <c r="P28" s="123" t="s">
        <v>328</v>
      </c>
      <c r="Q28" s="127">
        <v>1513</v>
      </c>
      <c r="R28" s="55">
        <v>5</v>
      </c>
      <c r="S28" s="38">
        <v>40183</v>
      </c>
      <c r="T28" s="55">
        <v>12</v>
      </c>
      <c r="U28" s="6"/>
      <c r="V28" s="23">
        <v>0.89</v>
      </c>
      <c r="W28" s="101">
        <f t="shared" si="0"/>
        <v>324393.43</v>
      </c>
    </row>
    <row r="29" spans="1:25">
      <c r="A29">
        <v>904</v>
      </c>
      <c r="B29" s="16" t="s">
        <v>246</v>
      </c>
      <c r="C29" t="s">
        <v>11</v>
      </c>
      <c r="E29">
        <v>2009</v>
      </c>
      <c r="F29">
        <v>28</v>
      </c>
      <c r="G29">
        <v>35</v>
      </c>
      <c r="H29" s="10" t="s">
        <v>97</v>
      </c>
      <c r="I29" s="10" t="s">
        <v>139</v>
      </c>
      <c r="J29" t="s">
        <v>204</v>
      </c>
      <c r="K29" s="6" t="s">
        <v>260</v>
      </c>
      <c r="L29" s="45">
        <v>364487</v>
      </c>
      <c r="M29" s="23">
        <v>0.8</v>
      </c>
      <c r="N29" s="19">
        <v>0.16</v>
      </c>
      <c r="O29" s="19">
        <v>0.04</v>
      </c>
      <c r="P29" s="123" t="s">
        <v>328</v>
      </c>
      <c r="Q29" s="127">
        <v>1514</v>
      </c>
      <c r="R29" s="55">
        <v>5</v>
      </c>
      <c r="S29" s="38">
        <v>40183</v>
      </c>
      <c r="T29" s="55">
        <v>12</v>
      </c>
      <c r="U29" s="6"/>
      <c r="V29" s="23">
        <v>0.89</v>
      </c>
      <c r="W29" s="101">
        <f t="shared" si="0"/>
        <v>324393.43</v>
      </c>
    </row>
    <row r="30" spans="1:25">
      <c r="A30" s="46">
        <v>1001</v>
      </c>
      <c r="B30" s="46" t="s">
        <v>246</v>
      </c>
      <c r="C30" s="46" t="s">
        <v>11</v>
      </c>
      <c r="D30" s="46"/>
      <c r="E30" s="46">
        <v>2010</v>
      </c>
      <c r="F30" s="46">
        <v>37</v>
      </c>
      <c r="G30" s="46">
        <v>40</v>
      </c>
      <c r="H30" s="47" t="s">
        <v>97</v>
      </c>
      <c r="I30" s="47" t="s">
        <v>140</v>
      </c>
      <c r="J30" s="46" t="s">
        <v>242</v>
      </c>
      <c r="K30" s="46" t="s">
        <v>275</v>
      </c>
      <c r="L30" s="49">
        <v>607736</v>
      </c>
      <c r="M30" s="50">
        <v>0.8</v>
      </c>
      <c r="N30" s="124">
        <v>0.2</v>
      </c>
      <c r="O30" s="124">
        <v>0</v>
      </c>
      <c r="P30" s="46" t="s">
        <v>322</v>
      </c>
      <c r="Q30" s="46">
        <v>1529</v>
      </c>
      <c r="R30" s="51">
        <v>5</v>
      </c>
      <c r="S30" s="67">
        <v>40747</v>
      </c>
      <c r="T30" s="68">
        <v>12</v>
      </c>
      <c r="U30" s="6"/>
      <c r="V30" s="23">
        <v>0.94</v>
      </c>
      <c r="W30" s="101">
        <f t="shared" si="0"/>
        <v>571271.84</v>
      </c>
      <c r="Y30" s="40"/>
    </row>
    <row r="31" spans="1:25">
      <c r="A31" s="46">
        <v>1002</v>
      </c>
      <c r="B31" s="46" t="s">
        <v>246</v>
      </c>
      <c r="C31" s="46" t="s">
        <v>11</v>
      </c>
      <c r="D31" s="46"/>
      <c r="E31" s="46">
        <v>2010</v>
      </c>
      <c r="F31" s="46">
        <v>37</v>
      </c>
      <c r="G31" s="46">
        <v>40</v>
      </c>
      <c r="H31" s="47" t="s">
        <v>97</v>
      </c>
      <c r="I31" s="47" t="s">
        <v>140</v>
      </c>
      <c r="J31" s="46" t="s">
        <v>244</v>
      </c>
      <c r="K31" s="46" t="s">
        <v>276</v>
      </c>
      <c r="L31" s="49">
        <v>607736</v>
      </c>
      <c r="M31" s="50">
        <v>0.8</v>
      </c>
      <c r="N31" s="124">
        <v>0.2</v>
      </c>
      <c r="O31" s="124">
        <v>0</v>
      </c>
      <c r="P31" s="46" t="s">
        <v>322</v>
      </c>
      <c r="Q31" s="46">
        <v>1530</v>
      </c>
      <c r="R31" s="51">
        <v>5</v>
      </c>
      <c r="S31" s="67">
        <v>40752</v>
      </c>
      <c r="T31" s="68">
        <v>12</v>
      </c>
      <c r="U31" s="6"/>
      <c r="V31" s="23">
        <v>0.94</v>
      </c>
      <c r="W31" s="101">
        <f t="shared" si="0"/>
        <v>571271.84</v>
      </c>
      <c r="Y31" s="40"/>
    </row>
    <row r="32" spans="1:25">
      <c r="A32" s="46">
        <v>1003</v>
      </c>
      <c r="B32" s="46" t="s">
        <v>246</v>
      </c>
      <c r="C32" s="46" t="s">
        <v>11</v>
      </c>
      <c r="D32" s="46"/>
      <c r="E32" s="46">
        <v>2010</v>
      </c>
      <c r="F32" s="46">
        <v>37</v>
      </c>
      <c r="G32" s="46">
        <v>40</v>
      </c>
      <c r="H32" s="47" t="s">
        <v>97</v>
      </c>
      <c r="I32" s="47" t="s">
        <v>140</v>
      </c>
      <c r="J32" s="46" t="s">
        <v>243</v>
      </c>
      <c r="K32" s="46" t="s">
        <v>277</v>
      </c>
      <c r="L32" s="49">
        <v>607736</v>
      </c>
      <c r="M32" s="50">
        <v>0.8</v>
      </c>
      <c r="N32" s="124">
        <v>0.2</v>
      </c>
      <c r="O32" s="124">
        <v>0</v>
      </c>
      <c r="P32" s="46" t="s">
        <v>322</v>
      </c>
      <c r="Q32" s="46">
        <v>1531</v>
      </c>
      <c r="R32" s="51">
        <v>5</v>
      </c>
      <c r="S32" s="67">
        <v>40754</v>
      </c>
      <c r="T32" s="68">
        <v>12</v>
      </c>
      <c r="U32" s="6"/>
      <c r="V32" s="23">
        <v>0.94</v>
      </c>
      <c r="W32" s="101">
        <f t="shared" si="0"/>
        <v>571271.84</v>
      </c>
      <c r="Y32" s="40"/>
    </row>
    <row r="33" spans="1:26">
      <c r="A33" s="46">
        <v>1004</v>
      </c>
      <c r="B33" s="46" t="s">
        <v>245</v>
      </c>
      <c r="C33" s="46" t="s">
        <v>11</v>
      </c>
      <c r="D33" s="46"/>
      <c r="E33" s="46">
        <v>2010</v>
      </c>
      <c r="F33" s="46">
        <v>26</v>
      </c>
      <c r="G33" s="46">
        <v>29</v>
      </c>
      <c r="H33" s="47" t="s">
        <v>97</v>
      </c>
      <c r="I33" s="47" t="s">
        <v>140</v>
      </c>
      <c r="J33" s="46" t="s">
        <v>251</v>
      </c>
      <c r="K33" s="46" t="s">
        <v>278</v>
      </c>
      <c r="L33" s="49">
        <v>589982</v>
      </c>
      <c r="M33" s="69">
        <v>1</v>
      </c>
      <c r="N33" s="124">
        <v>0</v>
      </c>
      <c r="O33" s="124">
        <v>0</v>
      </c>
      <c r="P33" s="46" t="s">
        <v>325</v>
      </c>
      <c r="Q33" s="46">
        <v>1521</v>
      </c>
      <c r="R33" s="51">
        <v>5</v>
      </c>
      <c r="S33" s="67">
        <v>40754</v>
      </c>
      <c r="T33" s="68">
        <v>10</v>
      </c>
      <c r="U33" t="s">
        <v>214</v>
      </c>
      <c r="V33" s="23">
        <v>0.93</v>
      </c>
      <c r="W33" s="101">
        <f t="shared" si="0"/>
        <v>548683.26</v>
      </c>
      <c r="Y33" s="40"/>
    </row>
    <row r="34" spans="1:26">
      <c r="A34" s="46">
        <v>1005</v>
      </c>
      <c r="B34" s="46" t="s">
        <v>245</v>
      </c>
      <c r="C34" s="46" t="s">
        <v>11</v>
      </c>
      <c r="D34" s="46"/>
      <c r="E34" s="46">
        <v>2010</v>
      </c>
      <c r="F34" s="46">
        <v>26</v>
      </c>
      <c r="G34" s="46">
        <v>29</v>
      </c>
      <c r="H34" s="47" t="s">
        <v>97</v>
      </c>
      <c r="I34" s="47" t="s">
        <v>140</v>
      </c>
      <c r="J34" s="46" t="s">
        <v>250</v>
      </c>
      <c r="K34" s="46" t="s">
        <v>279</v>
      </c>
      <c r="L34" s="49">
        <v>589982</v>
      </c>
      <c r="M34" s="69">
        <v>1</v>
      </c>
      <c r="N34" s="124">
        <v>0</v>
      </c>
      <c r="O34" s="124">
        <v>0</v>
      </c>
      <c r="P34" s="46" t="s">
        <v>325</v>
      </c>
      <c r="Q34" s="46">
        <v>1522</v>
      </c>
      <c r="R34" s="51">
        <v>5</v>
      </c>
      <c r="S34" s="67">
        <v>40758</v>
      </c>
      <c r="T34" s="68">
        <v>10</v>
      </c>
      <c r="U34" t="s">
        <v>214</v>
      </c>
      <c r="V34" s="23">
        <v>0.93</v>
      </c>
      <c r="W34" s="101">
        <f t="shared" si="0"/>
        <v>548683.26</v>
      </c>
      <c r="Y34" s="40"/>
    </row>
    <row r="35" spans="1:26">
      <c r="A35" s="46">
        <v>1006</v>
      </c>
      <c r="B35" s="46" t="s">
        <v>245</v>
      </c>
      <c r="C35" s="46" t="s">
        <v>11</v>
      </c>
      <c r="D35" s="46"/>
      <c r="E35" s="46">
        <v>2010</v>
      </c>
      <c r="F35" s="46">
        <v>26</v>
      </c>
      <c r="G35" s="46">
        <v>29</v>
      </c>
      <c r="H35" s="47" t="s">
        <v>97</v>
      </c>
      <c r="I35" s="47" t="s">
        <v>140</v>
      </c>
      <c r="J35" s="46" t="s">
        <v>252</v>
      </c>
      <c r="K35" s="46" t="s">
        <v>280</v>
      </c>
      <c r="L35" s="49">
        <v>589982</v>
      </c>
      <c r="M35" s="69">
        <v>1</v>
      </c>
      <c r="N35" s="124">
        <v>0</v>
      </c>
      <c r="O35" s="124">
        <v>0</v>
      </c>
      <c r="P35" s="46" t="s">
        <v>325</v>
      </c>
      <c r="Q35" s="46">
        <v>1523</v>
      </c>
      <c r="R35" s="51">
        <v>5</v>
      </c>
      <c r="S35" s="67">
        <v>40760</v>
      </c>
      <c r="T35" s="68">
        <v>10</v>
      </c>
      <c r="U35" t="s">
        <v>214</v>
      </c>
      <c r="V35" s="23">
        <v>0.93</v>
      </c>
      <c r="W35" s="101">
        <f t="shared" si="0"/>
        <v>548683.26</v>
      </c>
      <c r="Y35" s="40"/>
    </row>
    <row r="36" spans="1:26">
      <c r="A36" s="46">
        <v>1007</v>
      </c>
      <c r="B36" s="46" t="s">
        <v>245</v>
      </c>
      <c r="C36" s="46" t="s">
        <v>11</v>
      </c>
      <c r="D36" s="46"/>
      <c r="E36" s="46">
        <v>2010</v>
      </c>
      <c r="F36" s="46">
        <v>26</v>
      </c>
      <c r="G36" s="46">
        <v>29</v>
      </c>
      <c r="H36" s="47" t="s">
        <v>97</v>
      </c>
      <c r="I36" s="47" t="s">
        <v>140</v>
      </c>
      <c r="J36" s="46" t="s">
        <v>253</v>
      </c>
      <c r="K36" s="46" t="s">
        <v>281</v>
      </c>
      <c r="L36" s="49">
        <v>589982</v>
      </c>
      <c r="M36" s="69">
        <v>1</v>
      </c>
      <c r="N36" s="124">
        <v>0</v>
      </c>
      <c r="O36" s="124">
        <v>0</v>
      </c>
      <c r="P36" s="46" t="s">
        <v>325</v>
      </c>
      <c r="Q36" s="46">
        <v>1524</v>
      </c>
      <c r="R36" s="51">
        <v>5</v>
      </c>
      <c r="S36" s="67">
        <v>40760</v>
      </c>
      <c r="T36" s="68">
        <v>10</v>
      </c>
      <c r="U36" t="s">
        <v>214</v>
      </c>
      <c r="V36" s="23">
        <v>0.93</v>
      </c>
      <c r="W36" s="101">
        <f t="shared" si="0"/>
        <v>548683.26</v>
      </c>
      <c r="Y36" s="40"/>
    </row>
    <row r="37" spans="1:26">
      <c r="A37" s="46">
        <v>1008</v>
      </c>
      <c r="B37" s="46" t="s">
        <v>245</v>
      </c>
      <c r="C37" s="46" t="s">
        <v>11</v>
      </c>
      <c r="D37" s="46"/>
      <c r="E37" s="46">
        <v>2010</v>
      </c>
      <c r="F37" s="46">
        <v>26</v>
      </c>
      <c r="G37" s="46">
        <v>29</v>
      </c>
      <c r="H37" s="47" t="s">
        <v>97</v>
      </c>
      <c r="I37" s="47" t="s">
        <v>140</v>
      </c>
      <c r="J37" s="46" t="s">
        <v>254</v>
      </c>
      <c r="K37" s="46" t="s">
        <v>284</v>
      </c>
      <c r="L37" s="49">
        <v>589982</v>
      </c>
      <c r="M37" s="69">
        <v>1</v>
      </c>
      <c r="N37" s="124">
        <v>0</v>
      </c>
      <c r="O37" s="124">
        <v>0</v>
      </c>
      <c r="P37" s="46" t="s">
        <v>325</v>
      </c>
      <c r="Q37" s="46">
        <v>1525</v>
      </c>
      <c r="R37" s="51">
        <v>5</v>
      </c>
      <c r="S37" s="67">
        <v>40765</v>
      </c>
      <c r="T37" s="68">
        <v>10</v>
      </c>
      <c r="U37" t="s">
        <v>214</v>
      </c>
      <c r="V37" s="23">
        <v>0.93</v>
      </c>
      <c r="W37" s="101">
        <f t="shared" si="0"/>
        <v>548683.26</v>
      </c>
      <c r="Y37" s="40"/>
    </row>
    <row r="38" spans="1:26">
      <c r="A38" s="46">
        <v>1009</v>
      </c>
      <c r="B38" s="46" t="s">
        <v>245</v>
      </c>
      <c r="C38" s="46" t="s">
        <v>11</v>
      </c>
      <c r="D38" s="46"/>
      <c r="E38" s="46">
        <v>2010</v>
      </c>
      <c r="F38" s="46">
        <v>26</v>
      </c>
      <c r="G38" s="46">
        <v>29</v>
      </c>
      <c r="H38" s="47" t="s">
        <v>97</v>
      </c>
      <c r="I38" s="47" t="s">
        <v>140</v>
      </c>
      <c r="J38" s="46" t="s">
        <v>255</v>
      </c>
      <c r="K38" s="46" t="s">
        <v>282</v>
      </c>
      <c r="L38" s="49">
        <v>589982</v>
      </c>
      <c r="M38" s="69">
        <v>1</v>
      </c>
      <c r="N38" s="124">
        <v>0</v>
      </c>
      <c r="O38" s="124">
        <v>0</v>
      </c>
      <c r="P38" s="46" t="s">
        <v>325</v>
      </c>
      <c r="Q38" s="46">
        <v>1526</v>
      </c>
      <c r="R38" s="51">
        <v>5</v>
      </c>
      <c r="S38" s="67">
        <v>40763</v>
      </c>
      <c r="T38" s="68">
        <v>10</v>
      </c>
      <c r="U38" t="s">
        <v>214</v>
      </c>
      <c r="V38" s="23">
        <v>0.93</v>
      </c>
      <c r="W38" s="101">
        <f t="shared" si="0"/>
        <v>548683.26</v>
      </c>
      <c r="Y38" s="40"/>
    </row>
    <row r="39" spans="1:26">
      <c r="A39" s="46">
        <v>1010</v>
      </c>
      <c r="B39" s="46" t="s">
        <v>245</v>
      </c>
      <c r="C39" s="46" t="s">
        <v>11</v>
      </c>
      <c r="D39" s="46"/>
      <c r="E39" s="46">
        <v>2010</v>
      </c>
      <c r="F39" s="46">
        <v>26</v>
      </c>
      <c r="G39" s="46">
        <v>29</v>
      </c>
      <c r="H39" s="47" t="s">
        <v>97</v>
      </c>
      <c r="I39" s="47" t="s">
        <v>140</v>
      </c>
      <c r="J39" s="46" t="s">
        <v>256</v>
      </c>
      <c r="K39" s="46" t="s">
        <v>283</v>
      </c>
      <c r="L39" s="49">
        <v>589982</v>
      </c>
      <c r="M39" s="69">
        <v>1</v>
      </c>
      <c r="N39" s="124">
        <v>0</v>
      </c>
      <c r="O39" s="124">
        <v>0</v>
      </c>
      <c r="P39" s="46" t="s">
        <v>325</v>
      </c>
      <c r="Q39" s="46">
        <v>1527</v>
      </c>
      <c r="R39" s="51">
        <v>5</v>
      </c>
      <c r="S39" s="67">
        <v>40763</v>
      </c>
      <c r="T39" s="68">
        <v>10</v>
      </c>
      <c r="U39" t="s">
        <v>214</v>
      </c>
      <c r="V39" s="23">
        <v>0.93</v>
      </c>
      <c r="W39" s="101">
        <f t="shared" si="0"/>
        <v>548683.26</v>
      </c>
      <c r="Y39" s="40"/>
    </row>
    <row r="40" spans="1:26">
      <c r="A40" s="46">
        <v>1201</v>
      </c>
      <c r="B40" s="46" t="s">
        <v>245</v>
      </c>
      <c r="C40" s="46" t="s">
        <v>11</v>
      </c>
      <c r="D40" s="46"/>
      <c r="E40" s="46">
        <v>2012</v>
      </c>
      <c r="F40" s="46">
        <v>32</v>
      </c>
      <c r="G40" s="46">
        <v>35</v>
      </c>
      <c r="H40" s="47" t="s">
        <v>97</v>
      </c>
      <c r="I40" s="47" t="s">
        <v>140</v>
      </c>
      <c r="J40" s="46" t="s">
        <v>297</v>
      </c>
      <c r="K40" s="46" t="s">
        <v>330</v>
      </c>
      <c r="L40" s="49">
        <v>608805</v>
      </c>
      <c r="M40" s="69">
        <v>0.8</v>
      </c>
      <c r="N40" s="69">
        <v>0.16</v>
      </c>
      <c r="O40" s="69">
        <v>0.04</v>
      </c>
      <c r="P40" s="46" t="s">
        <v>329</v>
      </c>
      <c r="Q40" s="46">
        <v>1552</v>
      </c>
      <c r="R40" s="51">
        <v>5</v>
      </c>
      <c r="S40" s="67">
        <v>40969</v>
      </c>
      <c r="T40" s="68">
        <v>12</v>
      </c>
      <c r="V40" s="23">
        <v>1</v>
      </c>
      <c r="W40" s="101">
        <f t="shared" ref="W40:W43" si="1">L40*V40</f>
        <v>608805</v>
      </c>
      <c r="X40" s="40">
        <v>41334</v>
      </c>
      <c r="Y40" s="40">
        <v>42064</v>
      </c>
      <c r="Z40" s="40">
        <v>42064</v>
      </c>
    </row>
    <row r="41" spans="1:26">
      <c r="A41" s="46">
        <v>1202</v>
      </c>
      <c r="B41" s="46" t="s">
        <v>245</v>
      </c>
      <c r="C41" s="46" t="s">
        <v>11</v>
      </c>
      <c r="D41" s="46"/>
      <c r="E41" s="46">
        <v>2012</v>
      </c>
      <c r="F41" s="46">
        <v>32</v>
      </c>
      <c r="G41" s="46">
        <v>35</v>
      </c>
      <c r="H41" s="47" t="s">
        <v>97</v>
      </c>
      <c r="I41" s="47" t="s">
        <v>140</v>
      </c>
      <c r="J41" s="46" t="s">
        <v>298</v>
      </c>
      <c r="K41" s="46" t="s">
        <v>331</v>
      </c>
      <c r="L41" s="49">
        <v>608805</v>
      </c>
      <c r="M41" s="69">
        <v>0.8</v>
      </c>
      <c r="N41" s="69">
        <v>0.16</v>
      </c>
      <c r="O41" s="69">
        <v>0.04</v>
      </c>
      <c r="P41" s="46" t="s">
        <v>329</v>
      </c>
      <c r="Q41" s="46">
        <v>1553</v>
      </c>
      <c r="R41" s="51">
        <v>5</v>
      </c>
      <c r="S41" s="67">
        <v>40969</v>
      </c>
      <c r="T41" s="68">
        <v>12</v>
      </c>
      <c r="V41" s="23">
        <v>1</v>
      </c>
      <c r="W41" s="101">
        <f t="shared" si="1"/>
        <v>608805</v>
      </c>
      <c r="X41" s="40">
        <v>41334</v>
      </c>
      <c r="Y41" s="40">
        <v>42064</v>
      </c>
      <c r="Z41" s="40">
        <v>42064</v>
      </c>
    </row>
    <row r="42" spans="1:26">
      <c r="A42" s="46">
        <v>1203</v>
      </c>
      <c r="B42" s="46" t="s">
        <v>245</v>
      </c>
      <c r="C42" s="46" t="s">
        <v>11</v>
      </c>
      <c r="D42" s="46"/>
      <c r="E42" s="46">
        <v>2012</v>
      </c>
      <c r="F42" s="46">
        <v>32</v>
      </c>
      <c r="G42" s="46">
        <v>35</v>
      </c>
      <c r="H42" s="47" t="s">
        <v>97</v>
      </c>
      <c r="I42" s="47" t="s">
        <v>140</v>
      </c>
      <c r="J42" s="46" t="s">
        <v>299</v>
      </c>
      <c r="K42" s="46" t="s">
        <v>332</v>
      </c>
      <c r="L42" s="49">
        <v>608805</v>
      </c>
      <c r="M42" s="69">
        <v>0.8</v>
      </c>
      <c r="N42" s="69">
        <v>0.16</v>
      </c>
      <c r="O42" s="69">
        <v>0.04</v>
      </c>
      <c r="P42" s="46" t="s">
        <v>329</v>
      </c>
      <c r="Q42" s="46">
        <v>1554</v>
      </c>
      <c r="R42" s="51">
        <v>5</v>
      </c>
      <c r="S42" s="67">
        <v>40969</v>
      </c>
      <c r="T42" s="68">
        <v>12</v>
      </c>
      <c r="V42" s="23">
        <v>1</v>
      </c>
      <c r="W42" s="101">
        <f t="shared" si="1"/>
        <v>608805</v>
      </c>
      <c r="X42" s="40">
        <v>41334</v>
      </c>
      <c r="Y42" s="40">
        <v>42064</v>
      </c>
      <c r="Z42" s="40">
        <v>42064</v>
      </c>
    </row>
    <row r="43" spans="1:26">
      <c r="A43" s="46">
        <v>1204</v>
      </c>
      <c r="B43" s="46" t="s">
        <v>245</v>
      </c>
      <c r="C43" s="46" t="s">
        <v>11</v>
      </c>
      <c r="D43" s="46"/>
      <c r="E43" s="46">
        <v>2012</v>
      </c>
      <c r="F43" s="46">
        <v>32</v>
      </c>
      <c r="G43" s="46">
        <v>35</v>
      </c>
      <c r="H43" s="47" t="s">
        <v>97</v>
      </c>
      <c r="I43" s="47" t="s">
        <v>140</v>
      </c>
      <c r="J43" s="46" t="s">
        <v>300</v>
      </c>
      <c r="K43" s="46" t="s">
        <v>333</v>
      </c>
      <c r="L43" s="49">
        <v>608808</v>
      </c>
      <c r="M43" s="69">
        <v>0.8</v>
      </c>
      <c r="N43" s="69">
        <v>0.16</v>
      </c>
      <c r="O43" s="69">
        <v>0.04</v>
      </c>
      <c r="P43" s="46" t="s">
        <v>329</v>
      </c>
      <c r="Q43" s="46">
        <v>1555</v>
      </c>
      <c r="R43" s="51">
        <v>5</v>
      </c>
      <c r="S43" s="67">
        <v>40969</v>
      </c>
      <c r="T43" s="68">
        <v>12</v>
      </c>
      <c r="V43" s="23">
        <v>1</v>
      </c>
      <c r="W43" s="101">
        <f t="shared" si="1"/>
        <v>608808</v>
      </c>
      <c r="X43" s="40">
        <v>41334</v>
      </c>
      <c r="Y43" s="40">
        <v>42064</v>
      </c>
      <c r="Z43" s="40">
        <v>42064</v>
      </c>
    </row>
    <row r="44" spans="1:26">
      <c r="A44" t="s">
        <v>100</v>
      </c>
      <c r="C44">
        <f>COUNTA(C5:C43)</f>
        <v>39</v>
      </c>
      <c r="H44" s="10"/>
      <c r="I44" s="10"/>
      <c r="J44" s="6"/>
      <c r="K44" s="6"/>
      <c r="L44" s="7">
        <f>SUM(L5:L43)</f>
        <v>19970768</v>
      </c>
      <c r="M44" s="8"/>
      <c r="N44" s="8"/>
      <c r="O44" s="8"/>
      <c r="P44" s="23"/>
      <c r="Q44" s="23"/>
      <c r="R44" s="27"/>
      <c r="S44" s="38"/>
      <c r="T44" s="27"/>
      <c r="V44" s="23"/>
      <c r="W44" s="7">
        <f>SUM(W5:W39)</f>
        <v>14525853.439999994</v>
      </c>
    </row>
    <row r="45" spans="1:26">
      <c r="H45" s="10"/>
      <c r="J45" s="6"/>
      <c r="K45" s="6"/>
      <c r="L45" s="6"/>
      <c r="M45" s="8"/>
      <c r="N45" s="8"/>
      <c r="O45" s="8"/>
      <c r="P45" s="23"/>
      <c r="Q45" s="23"/>
      <c r="R45" s="27"/>
      <c r="S45" s="38"/>
      <c r="T45" s="27"/>
      <c r="V45" s="23"/>
    </row>
    <row r="46" spans="1:26" ht="18" thickBot="1">
      <c r="A46" s="1" t="s">
        <v>16</v>
      </c>
      <c r="B46" s="1"/>
      <c r="C46" s="1"/>
      <c r="D46" s="1"/>
      <c r="E46" s="1"/>
      <c r="F46" s="1"/>
      <c r="G46" s="1"/>
      <c r="H46" s="11"/>
      <c r="I46" s="11"/>
      <c r="J46" s="1"/>
      <c r="K46" s="1"/>
      <c r="L46" s="1"/>
      <c r="M46" s="2"/>
      <c r="N46" s="2"/>
      <c r="O46" s="2"/>
      <c r="P46" s="2"/>
      <c r="Q46" s="2"/>
      <c r="R46" s="26"/>
      <c r="S46" s="37"/>
      <c r="T46" s="26"/>
      <c r="U46" s="1"/>
      <c r="V46" s="99"/>
      <c r="W46" s="1"/>
    </row>
    <row r="47" spans="1:26" ht="15.75" thickTop="1">
      <c r="A47">
        <v>601</v>
      </c>
      <c r="C47" t="s">
        <v>13</v>
      </c>
      <c r="D47" t="s">
        <v>14</v>
      </c>
      <c r="E47">
        <v>2006</v>
      </c>
      <c r="F47">
        <v>14</v>
      </c>
      <c r="G47">
        <v>19</v>
      </c>
      <c r="H47" s="10" t="s">
        <v>96</v>
      </c>
      <c r="I47" s="5" t="s">
        <v>139</v>
      </c>
      <c r="J47" s="6" t="s">
        <v>49</v>
      </c>
      <c r="K47" s="6" t="s">
        <v>75</v>
      </c>
      <c r="L47" s="7">
        <v>89212</v>
      </c>
      <c r="M47" s="8">
        <v>0.8</v>
      </c>
      <c r="N47" s="8"/>
      <c r="O47" s="8"/>
      <c r="P47" s="96" t="s">
        <v>324</v>
      </c>
      <c r="Q47" s="126">
        <v>1430</v>
      </c>
      <c r="R47" s="27">
        <v>2</v>
      </c>
      <c r="S47" s="38">
        <v>39128</v>
      </c>
      <c r="T47" s="27">
        <v>4</v>
      </c>
      <c r="U47" s="6"/>
      <c r="V47" s="23">
        <v>0</v>
      </c>
      <c r="W47" s="101">
        <f t="shared" ref="W47:W62" si="2">L47*V47</f>
        <v>0</v>
      </c>
    </row>
    <row r="48" spans="1:26">
      <c r="A48">
        <v>905</v>
      </c>
      <c r="C48" t="s">
        <v>13</v>
      </c>
      <c r="D48" t="s">
        <v>14</v>
      </c>
      <c r="E48">
        <v>2009</v>
      </c>
      <c r="F48">
        <v>19</v>
      </c>
      <c r="G48">
        <v>22</v>
      </c>
      <c r="H48" s="10" t="s">
        <v>96</v>
      </c>
      <c r="I48" s="5" t="s">
        <v>139</v>
      </c>
      <c r="J48" s="6" t="s">
        <v>196</v>
      </c>
      <c r="K48" t="s">
        <v>273</v>
      </c>
      <c r="L48" s="45">
        <v>81805</v>
      </c>
      <c r="M48" s="8">
        <v>0.8</v>
      </c>
      <c r="N48" s="8"/>
      <c r="O48" s="8"/>
      <c r="P48" s="96" t="s">
        <v>321</v>
      </c>
      <c r="Q48" s="125">
        <v>1500</v>
      </c>
      <c r="R48" s="27">
        <v>3</v>
      </c>
      <c r="S48" s="38">
        <v>39995</v>
      </c>
      <c r="T48" s="27">
        <v>4</v>
      </c>
      <c r="U48" s="6"/>
      <c r="V48" s="23">
        <v>0.56000000000000005</v>
      </c>
      <c r="W48" s="101">
        <f t="shared" si="2"/>
        <v>45810.8</v>
      </c>
    </row>
    <row r="49" spans="1:23">
      <c r="A49">
        <v>906</v>
      </c>
      <c r="C49" t="s">
        <v>13</v>
      </c>
      <c r="D49" t="s">
        <v>14</v>
      </c>
      <c r="E49">
        <v>2009</v>
      </c>
      <c r="F49">
        <v>19</v>
      </c>
      <c r="G49">
        <v>22</v>
      </c>
      <c r="H49" s="10" t="s">
        <v>96</v>
      </c>
      <c r="I49" s="5" t="s">
        <v>139</v>
      </c>
      <c r="J49" s="6" t="s">
        <v>197</v>
      </c>
      <c r="K49" t="s">
        <v>274</v>
      </c>
      <c r="L49" s="45">
        <v>81805</v>
      </c>
      <c r="M49" s="8">
        <v>0.8</v>
      </c>
      <c r="N49" s="8"/>
      <c r="O49" s="8"/>
      <c r="P49" s="96" t="s">
        <v>321</v>
      </c>
      <c r="Q49" s="125">
        <v>1501</v>
      </c>
      <c r="R49" s="27">
        <v>1</v>
      </c>
      <c r="S49" s="38">
        <v>39995</v>
      </c>
      <c r="T49" s="27">
        <v>4</v>
      </c>
      <c r="U49" s="6"/>
      <c r="V49" s="23">
        <v>0.56000000000000005</v>
      </c>
      <c r="W49" s="101">
        <f t="shared" si="2"/>
        <v>45810.8</v>
      </c>
    </row>
    <row r="50" spans="1:23">
      <c r="A50">
        <v>1101</v>
      </c>
      <c r="C50" t="s">
        <v>286</v>
      </c>
      <c r="D50" t="s">
        <v>14</v>
      </c>
      <c r="E50">
        <v>2011</v>
      </c>
      <c r="F50">
        <v>14</v>
      </c>
      <c r="G50">
        <v>19</v>
      </c>
      <c r="H50" s="10" t="s">
        <v>96</v>
      </c>
      <c r="I50" s="5" t="s">
        <v>142</v>
      </c>
      <c r="J50" t="s">
        <v>287</v>
      </c>
      <c r="K50" t="s">
        <v>334</v>
      </c>
      <c r="L50" s="7">
        <v>82055</v>
      </c>
      <c r="M50" s="23">
        <v>0.8</v>
      </c>
      <c r="N50" s="23">
        <v>0.11</v>
      </c>
      <c r="O50" s="23">
        <v>0.09</v>
      </c>
      <c r="P50" s="96" t="s">
        <v>329</v>
      </c>
      <c r="Q50" s="126">
        <v>1546</v>
      </c>
      <c r="R50" s="60">
        <v>5</v>
      </c>
      <c r="S50" s="38">
        <v>40653</v>
      </c>
      <c r="T50" s="60">
        <v>4</v>
      </c>
      <c r="V50" s="23">
        <v>1</v>
      </c>
      <c r="W50" s="101">
        <f t="shared" si="2"/>
        <v>82055</v>
      </c>
    </row>
    <row r="51" spans="1:23">
      <c r="A51">
        <v>1102</v>
      </c>
      <c r="C51" t="s">
        <v>286</v>
      </c>
      <c r="D51" t="s">
        <v>14</v>
      </c>
      <c r="E51">
        <v>2011</v>
      </c>
      <c r="F51">
        <v>14</v>
      </c>
      <c r="G51">
        <v>19</v>
      </c>
      <c r="H51" s="10" t="s">
        <v>96</v>
      </c>
      <c r="I51" s="5" t="s">
        <v>142</v>
      </c>
      <c r="J51" t="s">
        <v>288</v>
      </c>
      <c r="K51" t="s">
        <v>335</v>
      </c>
      <c r="L51" s="7">
        <v>82055</v>
      </c>
      <c r="M51" s="23">
        <v>0.8</v>
      </c>
      <c r="N51" s="23">
        <v>0.11</v>
      </c>
      <c r="O51" s="23">
        <v>0.09</v>
      </c>
      <c r="P51" s="96" t="s">
        <v>329</v>
      </c>
      <c r="Q51" s="126">
        <v>1547</v>
      </c>
      <c r="R51" s="60">
        <v>5</v>
      </c>
      <c r="S51" s="38">
        <v>40653</v>
      </c>
      <c r="T51" s="60">
        <v>4</v>
      </c>
      <c r="U51" s="6"/>
      <c r="V51" s="23">
        <v>1</v>
      </c>
      <c r="W51" s="101">
        <f t="shared" si="2"/>
        <v>82055</v>
      </c>
    </row>
    <row r="52" spans="1:23">
      <c r="A52">
        <v>1103</v>
      </c>
      <c r="C52" t="s">
        <v>286</v>
      </c>
      <c r="D52" t="s">
        <v>14</v>
      </c>
      <c r="E52">
        <v>2011</v>
      </c>
      <c r="F52">
        <v>14</v>
      </c>
      <c r="G52">
        <v>19</v>
      </c>
      <c r="H52" s="10" t="s">
        <v>96</v>
      </c>
      <c r="I52" s="5" t="s">
        <v>142</v>
      </c>
      <c r="J52" t="s">
        <v>289</v>
      </c>
      <c r="K52" t="s">
        <v>336</v>
      </c>
      <c r="L52" s="7">
        <v>82055</v>
      </c>
      <c r="M52" s="23">
        <v>0.8</v>
      </c>
      <c r="N52" s="23">
        <v>0.11</v>
      </c>
      <c r="O52" s="23">
        <v>0.09</v>
      </c>
      <c r="P52" s="96" t="s">
        <v>329</v>
      </c>
      <c r="Q52" s="126">
        <v>1548</v>
      </c>
      <c r="R52" s="60">
        <v>5</v>
      </c>
      <c r="S52" s="38">
        <v>40653</v>
      </c>
      <c r="T52" s="60">
        <v>4</v>
      </c>
      <c r="U52" s="6"/>
      <c r="V52" s="23">
        <v>1</v>
      </c>
      <c r="W52" s="101">
        <f t="shared" si="2"/>
        <v>82055</v>
      </c>
    </row>
    <row r="53" spans="1:23">
      <c r="A53">
        <v>1104</v>
      </c>
      <c r="C53" t="s">
        <v>286</v>
      </c>
      <c r="D53" t="s">
        <v>14</v>
      </c>
      <c r="E53">
        <v>2011</v>
      </c>
      <c r="F53">
        <v>14</v>
      </c>
      <c r="G53">
        <v>19</v>
      </c>
      <c r="H53" s="10" t="s">
        <v>96</v>
      </c>
      <c r="I53" s="5" t="s">
        <v>142</v>
      </c>
      <c r="J53" t="s">
        <v>290</v>
      </c>
      <c r="K53" t="s">
        <v>337</v>
      </c>
      <c r="L53" s="7">
        <v>82055</v>
      </c>
      <c r="M53" s="23">
        <v>0.8</v>
      </c>
      <c r="N53" s="23">
        <v>0.11</v>
      </c>
      <c r="O53" s="23">
        <v>0.09</v>
      </c>
      <c r="P53" s="96" t="s">
        <v>329</v>
      </c>
      <c r="Q53" s="126">
        <v>1549</v>
      </c>
      <c r="R53" s="60">
        <v>5</v>
      </c>
      <c r="S53" s="38">
        <v>40653</v>
      </c>
      <c r="T53" s="60">
        <v>4</v>
      </c>
      <c r="U53" s="6"/>
      <c r="V53" s="23">
        <v>1</v>
      </c>
      <c r="W53" s="101">
        <f t="shared" si="2"/>
        <v>82055</v>
      </c>
    </row>
    <row r="54" spans="1:23">
      <c r="A54">
        <v>1105</v>
      </c>
      <c r="C54" t="s">
        <v>13</v>
      </c>
      <c r="D54" t="s">
        <v>14</v>
      </c>
      <c r="E54">
        <v>2011</v>
      </c>
      <c r="F54">
        <v>14</v>
      </c>
      <c r="G54">
        <v>19</v>
      </c>
      <c r="H54" s="10" t="s">
        <v>96</v>
      </c>
      <c r="I54" s="5" t="s">
        <v>142</v>
      </c>
      <c r="J54" s="6" t="s">
        <v>265</v>
      </c>
      <c r="K54" s="6" t="s">
        <v>269</v>
      </c>
      <c r="L54" s="45">
        <v>79065</v>
      </c>
      <c r="M54" s="89">
        <v>0.8</v>
      </c>
      <c r="N54" s="96">
        <v>0.2</v>
      </c>
      <c r="O54" s="96">
        <v>0</v>
      </c>
      <c r="P54" t="s">
        <v>322</v>
      </c>
      <c r="Q54">
        <v>1540</v>
      </c>
      <c r="R54" s="25">
        <v>5</v>
      </c>
      <c r="S54" s="40">
        <v>40569</v>
      </c>
      <c r="T54" s="25">
        <v>4</v>
      </c>
      <c r="U54" s="6"/>
      <c r="V54" s="23">
        <v>1</v>
      </c>
      <c r="W54" s="101">
        <f t="shared" si="2"/>
        <v>79065</v>
      </c>
    </row>
    <row r="55" spans="1:23">
      <c r="A55">
        <v>1106</v>
      </c>
      <c r="C55" t="s">
        <v>13</v>
      </c>
      <c r="D55" t="s">
        <v>14</v>
      </c>
      <c r="E55">
        <v>2011</v>
      </c>
      <c r="F55">
        <v>14</v>
      </c>
      <c r="G55">
        <v>19</v>
      </c>
      <c r="H55" s="10" t="s">
        <v>96</v>
      </c>
      <c r="I55" s="5" t="s">
        <v>142</v>
      </c>
      <c r="J55" s="6" t="s">
        <v>266</v>
      </c>
      <c r="K55" s="6" t="s">
        <v>270</v>
      </c>
      <c r="L55" s="45">
        <v>79065</v>
      </c>
      <c r="M55" s="89">
        <v>0.8</v>
      </c>
      <c r="N55" s="96">
        <v>0.2</v>
      </c>
      <c r="O55" s="96">
        <v>0</v>
      </c>
      <c r="P55" t="s">
        <v>322</v>
      </c>
      <c r="Q55">
        <v>1541</v>
      </c>
      <c r="R55" s="25">
        <v>5</v>
      </c>
      <c r="S55" s="40">
        <v>40569</v>
      </c>
      <c r="T55" s="25">
        <v>4</v>
      </c>
      <c r="U55" s="6"/>
      <c r="V55" s="23">
        <v>1</v>
      </c>
      <c r="W55" s="101">
        <f t="shared" si="2"/>
        <v>79065</v>
      </c>
    </row>
    <row r="56" spans="1:23">
      <c r="A56">
        <v>1107</v>
      </c>
      <c r="C56" t="s">
        <v>13</v>
      </c>
      <c r="D56" t="s">
        <v>14</v>
      </c>
      <c r="E56">
        <v>2011</v>
      </c>
      <c r="F56">
        <v>14</v>
      </c>
      <c r="G56">
        <v>19</v>
      </c>
      <c r="H56" s="10" t="s">
        <v>96</v>
      </c>
      <c r="I56" s="5" t="s">
        <v>142</v>
      </c>
      <c r="J56" s="6" t="s">
        <v>267</v>
      </c>
      <c r="K56" s="6" t="s">
        <v>271</v>
      </c>
      <c r="L56" s="45">
        <v>79065</v>
      </c>
      <c r="M56" s="89">
        <v>0.8</v>
      </c>
      <c r="N56" s="96">
        <v>0.2</v>
      </c>
      <c r="O56" s="96">
        <v>0</v>
      </c>
      <c r="P56" t="s">
        <v>322</v>
      </c>
      <c r="Q56">
        <v>1542</v>
      </c>
      <c r="R56" s="25">
        <v>5</v>
      </c>
      <c r="S56" s="40">
        <v>40569</v>
      </c>
      <c r="T56" s="25">
        <v>4</v>
      </c>
      <c r="U56" s="6"/>
      <c r="V56" s="23">
        <v>1</v>
      </c>
      <c r="W56" s="101">
        <f t="shared" si="2"/>
        <v>79065</v>
      </c>
    </row>
    <row r="57" spans="1:23">
      <c r="A57">
        <v>1108</v>
      </c>
      <c r="C57" t="s">
        <v>13</v>
      </c>
      <c r="D57" t="s">
        <v>14</v>
      </c>
      <c r="E57">
        <v>2011</v>
      </c>
      <c r="F57">
        <v>14</v>
      </c>
      <c r="G57">
        <v>19</v>
      </c>
      <c r="H57" s="10" t="s">
        <v>96</v>
      </c>
      <c r="I57" s="5" t="s">
        <v>142</v>
      </c>
      <c r="J57" s="6" t="s">
        <v>268</v>
      </c>
      <c r="K57" s="6" t="s">
        <v>272</v>
      </c>
      <c r="L57" s="45">
        <v>79065</v>
      </c>
      <c r="M57" s="89">
        <v>0.8</v>
      </c>
      <c r="N57" s="96">
        <v>0.2</v>
      </c>
      <c r="O57" s="96">
        <v>0</v>
      </c>
      <c r="P57" t="s">
        <v>322</v>
      </c>
      <c r="Q57">
        <v>1543</v>
      </c>
      <c r="R57" s="25">
        <v>5</v>
      </c>
      <c r="S57" s="40">
        <v>40569</v>
      </c>
      <c r="T57" s="25">
        <v>4</v>
      </c>
      <c r="U57" s="6"/>
      <c r="V57" s="23">
        <v>1</v>
      </c>
      <c r="W57" s="101">
        <f t="shared" si="2"/>
        <v>79065</v>
      </c>
    </row>
    <row r="58" spans="1:23">
      <c r="A58">
        <v>1301</v>
      </c>
      <c r="C58" t="s">
        <v>286</v>
      </c>
      <c r="D58" t="s">
        <v>14</v>
      </c>
      <c r="E58">
        <v>2012</v>
      </c>
      <c r="F58">
        <v>19</v>
      </c>
      <c r="G58">
        <v>22</v>
      </c>
      <c r="H58" s="10" t="s">
        <v>96</v>
      </c>
      <c r="I58" s="5" t="s">
        <v>142</v>
      </c>
      <c r="J58" t="s">
        <v>348</v>
      </c>
      <c r="K58" s="6" t="s">
        <v>344</v>
      </c>
      <c r="L58" s="45">
        <v>92334</v>
      </c>
      <c r="M58" s="89">
        <v>0.8</v>
      </c>
      <c r="N58" s="96">
        <v>0.16</v>
      </c>
      <c r="O58" s="96">
        <v>0.04</v>
      </c>
      <c r="P58" t="s">
        <v>329</v>
      </c>
      <c r="Q58">
        <v>1562</v>
      </c>
      <c r="R58" s="25">
        <v>5</v>
      </c>
      <c r="S58" s="40">
        <v>41177</v>
      </c>
      <c r="T58" s="25">
        <v>4</v>
      </c>
      <c r="U58" s="6"/>
      <c r="V58" s="23">
        <v>1</v>
      </c>
      <c r="W58" s="101">
        <f t="shared" si="2"/>
        <v>92334</v>
      </c>
    </row>
    <row r="59" spans="1:23">
      <c r="A59">
        <v>1302</v>
      </c>
      <c r="C59" t="s">
        <v>286</v>
      </c>
      <c r="D59" t="s">
        <v>14</v>
      </c>
      <c r="E59">
        <v>2012</v>
      </c>
      <c r="F59">
        <v>14</v>
      </c>
      <c r="G59">
        <v>22</v>
      </c>
      <c r="H59" s="10" t="s">
        <v>96</v>
      </c>
      <c r="I59" s="5" t="s">
        <v>142</v>
      </c>
      <c r="J59" s="6" t="s">
        <v>343</v>
      </c>
      <c r="K59" s="6" t="s">
        <v>345</v>
      </c>
      <c r="L59" s="45">
        <v>79279</v>
      </c>
      <c r="M59" s="89">
        <v>0.8</v>
      </c>
      <c r="N59" s="96">
        <v>0.16</v>
      </c>
      <c r="O59" s="96">
        <v>0.04</v>
      </c>
      <c r="P59" t="s">
        <v>329</v>
      </c>
      <c r="Q59">
        <v>1564</v>
      </c>
      <c r="R59" s="25">
        <v>5</v>
      </c>
      <c r="S59" s="40">
        <v>41178</v>
      </c>
      <c r="T59" s="25">
        <v>4</v>
      </c>
      <c r="U59" s="6"/>
      <c r="V59" s="23">
        <v>1</v>
      </c>
      <c r="W59" s="101">
        <f t="shared" si="2"/>
        <v>79279</v>
      </c>
    </row>
    <row r="60" spans="1:23">
      <c r="A60">
        <v>1303</v>
      </c>
      <c r="C60" t="s">
        <v>286</v>
      </c>
      <c r="D60" t="s">
        <v>14</v>
      </c>
      <c r="E60">
        <v>2012</v>
      </c>
      <c r="F60">
        <v>19</v>
      </c>
      <c r="G60">
        <v>19</v>
      </c>
      <c r="H60" s="10" t="s">
        <v>96</v>
      </c>
      <c r="I60" s="5" t="s">
        <v>142</v>
      </c>
      <c r="J60" t="s">
        <v>349</v>
      </c>
      <c r="K60" t="s">
        <v>350</v>
      </c>
      <c r="L60" s="45">
        <v>92334</v>
      </c>
      <c r="M60" s="89">
        <v>0.8</v>
      </c>
      <c r="N60" s="96">
        <v>0.16</v>
      </c>
      <c r="O60" s="96">
        <v>0.04</v>
      </c>
      <c r="P60" t="s">
        <v>329</v>
      </c>
      <c r="Q60">
        <v>1563</v>
      </c>
      <c r="R60" s="25">
        <v>5</v>
      </c>
      <c r="S60" s="40">
        <v>41178</v>
      </c>
      <c r="T60" s="25">
        <v>4</v>
      </c>
      <c r="U60" s="6"/>
      <c r="V60" s="23">
        <v>1</v>
      </c>
      <c r="W60" s="101">
        <f t="shared" si="2"/>
        <v>92334</v>
      </c>
    </row>
    <row r="61" spans="1:23">
      <c r="H61" s="10"/>
      <c r="I61" s="5"/>
      <c r="K61" s="6"/>
      <c r="L61" s="45"/>
      <c r="M61" s="89"/>
      <c r="R61" s="25">
        <v>5</v>
      </c>
      <c r="T61" s="25">
        <v>4</v>
      </c>
      <c r="U61" s="6"/>
      <c r="V61" s="23">
        <v>1</v>
      </c>
      <c r="W61" s="101">
        <f t="shared" si="2"/>
        <v>0</v>
      </c>
    </row>
    <row r="62" spans="1:23">
      <c r="H62" s="10"/>
      <c r="I62" s="5"/>
      <c r="K62" s="6"/>
      <c r="L62" s="45"/>
      <c r="M62" s="89"/>
      <c r="R62" s="25">
        <v>5</v>
      </c>
      <c r="T62" s="25">
        <v>4</v>
      </c>
      <c r="U62" s="6"/>
      <c r="V62" s="23">
        <v>1</v>
      </c>
      <c r="W62" s="101">
        <f t="shared" si="2"/>
        <v>0</v>
      </c>
    </row>
    <row r="63" spans="1:23">
      <c r="A63" t="s">
        <v>100</v>
      </c>
      <c r="C63">
        <f>COUNTA(C47:C62)</f>
        <v>14</v>
      </c>
      <c r="H63" s="10"/>
      <c r="I63" s="10"/>
      <c r="J63" s="6"/>
      <c r="K63" s="6"/>
      <c r="L63" s="7">
        <f>SUM(L47:L62)</f>
        <v>1161249</v>
      </c>
      <c r="M63" s="8"/>
      <c r="N63" s="8"/>
      <c r="O63" s="8"/>
      <c r="P63" s="23"/>
      <c r="Q63" s="23"/>
      <c r="R63" s="27"/>
      <c r="S63" s="38"/>
      <c r="T63" s="27"/>
      <c r="U63" s="6"/>
      <c r="V63" s="23"/>
      <c r="W63" s="97">
        <f>SUM(W47:W62)</f>
        <v>1000048.6</v>
      </c>
    </row>
    <row r="64" spans="1:23" ht="15.75" thickBot="1">
      <c r="A64" s="12" t="s">
        <v>101</v>
      </c>
      <c r="B64" s="12"/>
      <c r="C64" s="12">
        <f>C44+C63</f>
        <v>53</v>
      </c>
      <c r="D64" s="12"/>
      <c r="E64" s="12"/>
      <c r="F64" s="12"/>
      <c r="G64" s="12"/>
      <c r="H64" s="13"/>
      <c r="I64" s="13"/>
      <c r="J64" s="12"/>
      <c r="K64" s="12"/>
      <c r="L64" s="14"/>
      <c r="M64" s="15"/>
      <c r="N64" s="15"/>
      <c r="O64" s="15"/>
      <c r="P64" s="15"/>
      <c r="Q64" s="15"/>
      <c r="R64" s="28"/>
      <c r="S64" s="39"/>
      <c r="T64" s="28"/>
      <c r="U64" s="12"/>
      <c r="V64" s="100"/>
      <c r="W64" s="12"/>
    </row>
    <row r="65" spans="1:23" ht="15.75" thickTop="1">
      <c r="K65" s="6"/>
      <c r="V65" s="23"/>
    </row>
    <row r="66" spans="1:23" ht="18" thickBot="1">
      <c r="A66" s="1" t="s">
        <v>94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6"/>
      <c r="S66" s="37"/>
      <c r="T66" s="26"/>
      <c r="U66" s="1"/>
      <c r="V66" s="99"/>
      <c r="W66" s="1"/>
    </row>
    <row r="67" spans="1:23" ht="15.75" thickTop="1">
      <c r="A67" t="s">
        <v>178</v>
      </c>
      <c r="K67" s="6"/>
    </row>
    <row r="68" spans="1:23">
      <c r="A68" t="s">
        <v>185</v>
      </c>
    </row>
    <row r="69" spans="1:23">
      <c r="A69" s="46" t="s">
        <v>199</v>
      </c>
      <c r="B69" s="46"/>
      <c r="C69" s="46"/>
    </row>
    <row r="70" spans="1:23">
      <c r="C70" s="16"/>
      <c r="K70" s="6"/>
    </row>
    <row r="71" spans="1:23">
      <c r="A71" s="16"/>
      <c r="B71" s="16"/>
      <c r="C71" s="16"/>
      <c r="K71" s="6"/>
    </row>
    <row r="72" spans="1:23">
      <c r="K72" s="6"/>
    </row>
    <row r="73" spans="1:23">
      <c r="K73" s="6"/>
    </row>
    <row r="74" spans="1:23">
      <c r="A74" t="s">
        <v>263</v>
      </c>
      <c r="K74" s="6"/>
      <c r="L74" s="97">
        <f>L44/12/C44</f>
        <v>42672.581196581195</v>
      </c>
    </row>
    <row r="75" spans="1:23">
      <c r="A75" t="s">
        <v>264</v>
      </c>
      <c r="K75" s="6"/>
      <c r="L75" s="97">
        <f>L74*0.1</f>
        <v>4267.2581196581195</v>
      </c>
    </row>
    <row r="76" spans="1:23">
      <c r="K76" s="6"/>
    </row>
    <row r="77" spans="1:23">
      <c r="K77" s="6"/>
    </row>
    <row r="78" spans="1:23">
      <c r="K78" s="6"/>
    </row>
    <row r="79" spans="1:23">
      <c r="K79" s="6"/>
    </row>
    <row r="80" spans="1:23">
      <c r="K80" s="6"/>
    </row>
    <row r="81" spans="11:11">
      <c r="K81" s="6"/>
    </row>
    <row r="82" spans="11:11">
      <c r="K82" s="6"/>
    </row>
    <row r="83" spans="11:11">
      <c r="K83" s="6"/>
    </row>
    <row r="84" spans="11:11">
      <c r="K84" s="6"/>
    </row>
    <row r="85" spans="11:11">
      <c r="K85" s="6"/>
    </row>
    <row r="86" spans="11:11">
      <c r="K86" s="6"/>
    </row>
    <row r="87" spans="11:11">
      <c r="K87" s="6"/>
    </row>
    <row r="88" spans="11:11">
      <c r="K88" s="6"/>
    </row>
    <row r="89" spans="11:11">
      <c r="K89" s="6"/>
    </row>
    <row r="90" spans="11:11">
      <c r="K90" s="6"/>
    </row>
    <row r="91" spans="11:11">
      <c r="K91" s="6"/>
    </row>
    <row r="92" spans="11:11">
      <c r="K92" s="6"/>
    </row>
    <row r="93" spans="11:11">
      <c r="K93" s="6"/>
    </row>
    <row r="94" spans="11:11">
      <c r="K94" s="6"/>
    </row>
    <row r="95" spans="11:11">
      <c r="K95" s="6"/>
    </row>
    <row r="96" spans="11:11">
      <c r="K96" s="6"/>
    </row>
    <row r="97" spans="11:11">
      <c r="K97" s="6"/>
    </row>
    <row r="98" spans="11:11">
      <c r="K98" s="6"/>
    </row>
    <row r="99" spans="11:11">
      <c r="K99" s="6"/>
    </row>
    <row r="100" spans="11:11">
      <c r="K100" s="6"/>
    </row>
    <row r="101" spans="11:11">
      <c r="K101" s="6"/>
    </row>
    <row r="102" spans="11:11">
      <c r="K102" s="6"/>
    </row>
    <row r="103" spans="11:11">
      <c r="K103" s="6"/>
    </row>
    <row r="104" spans="11:11">
      <c r="K104" s="6"/>
    </row>
    <row r="105" spans="11:11">
      <c r="K105" s="6"/>
    </row>
    <row r="106" spans="11:11">
      <c r="K106" s="6"/>
    </row>
    <row r="107" spans="11:11">
      <c r="K107" s="6"/>
    </row>
    <row r="108" spans="11:11">
      <c r="K108" s="6"/>
    </row>
    <row r="109" spans="11:11">
      <c r="K109" s="6"/>
    </row>
    <row r="110" spans="11:11">
      <c r="K110" s="6"/>
    </row>
    <row r="111" spans="11:11">
      <c r="K111" s="6"/>
    </row>
    <row r="112" spans="11:11">
      <c r="K112" s="6"/>
    </row>
    <row r="113" spans="11:11">
      <c r="K113" s="6"/>
    </row>
    <row r="114" spans="11:11">
      <c r="K114" s="6"/>
    </row>
    <row r="115" spans="11:11">
      <c r="K115" s="6"/>
    </row>
    <row r="116" spans="11:11">
      <c r="K116" s="6"/>
    </row>
    <row r="117" spans="11:11">
      <c r="K117" s="6"/>
    </row>
    <row r="118" spans="11:11">
      <c r="K118" s="6"/>
    </row>
    <row r="119" spans="11:11">
      <c r="K119" s="6"/>
    </row>
    <row r="120" spans="11:11">
      <c r="K120" s="6"/>
    </row>
    <row r="121" spans="11:11">
      <c r="K121" s="6"/>
    </row>
    <row r="122" spans="11:11">
      <c r="K122" s="6"/>
    </row>
    <row r="123" spans="11:11">
      <c r="K123" s="6"/>
    </row>
    <row r="124" spans="11:11">
      <c r="K124" s="6"/>
    </row>
    <row r="125" spans="11:11">
      <c r="K125" s="6"/>
    </row>
    <row r="126" spans="11:11">
      <c r="K126" s="6"/>
    </row>
    <row r="127" spans="11:11">
      <c r="K127" s="6"/>
    </row>
    <row r="128" spans="11:11">
      <c r="K128" s="6"/>
    </row>
    <row r="129" spans="11:11">
      <c r="K129" s="6"/>
    </row>
    <row r="130" spans="11:11">
      <c r="K130" s="6"/>
    </row>
    <row r="131" spans="11:11">
      <c r="K131" s="6"/>
    </row>
    <row r="132" spans="11:11">
      <c r="K132" s="6"/>
    </row>
    <row r="133" spans="11:11">
      <c r="K133" s="6"/>
    </row>
    <row r="134" spans="11:11">
      <c r="K134" s="6"/>
    </row>
    <row r="135" spans="11:11">
      <c r="K135" s="6"/>
    </row>
    <row r="136" spans="11:11">
      <c r="K136" s="6"/>
    </row>
    <row r="137" spans="11:11">
      <c r="K137" s="6"/>
    </row>
    <row r="138" spans="11:11">
      <c r="K138" s="6"/>
    </row>
    <row r="139" spans="11:11">
      <c r="K139" s="6"/>
    </row>
    <row r="140" spans="11:11">
      <c r="K140" s="6"/>
    </row>
    <row r="141" spans="11:11">
      <c r="K141" s="6"/>
    </row>
    <row r="142" spans="11:11">
      <c r="K142" s="6"/>
    </row>
    <row r="143" spans="11:11">
      <c r="K143" s="6"/>
    </row>
    <row r="144" spans="11:11">
      <c r="K144" s="6"/>
    </row>
    <row r="145" spans="11:11">
      <c r="K145" s="6"/>
    </row>
    <row r="146" spans="11:11">
      <c r="K146" s="6"/>
    </row>
    <row r="147" spans="11:11">
      <c r="K147" s="6"/>
    </row>
    <row r="148" spans="11:11">
      <c r="K148" s="6"/>
    </row>
    <row r="149" spans="11:11">
      <c r="K149" s="6"/>
    </row>
    <row r="150" spans="11:11">
      <c r="K150" s="6"/>
    </row>
    <row r="151" spans="11:11">
      <c r="K151" s="6"/>
    </row>
    <row r="152" spans="11:11">
      <c r="K152" s="6"/>
    </row>
    <row r="153" spans="11:11">
      <c r="K153" s="6"/>
    </row>
    <row r="154" spans="11:11">
      <c r="K154" s="6"/>
    </row>
    <row r="155" spans="11:11">
      <c r="K155" s="6"/>
    </row>
    <row r="156" spans="11:11">
      <c r="K156" s="6"/>
    </row>
    <row r="157" spans="11:11">
      <c r="K157" s="6"/>
    </row>
    <row r="158" spans="11:11">
      <c r="K158" s="6"/>
    </row>
    <row r="159" spans="11:11">
      <c r="K159" s="6"/>
    </row>
    <row r="160" spans="11:11">
      <c r="K160" s="6"/>
    </row>
    <row r="161" spans="11:11">
      <c r="K161" s="6"/>
    </row>
    <row r="162" spans="11:11">
      <c r="K162" s="6"/>
    </row>
    <row r="163" spans="11:11">
      <c r="K163" s="6"/>
    </row>
    <row r="164" spans="11:11">
      <c r="K164" s="6"/>
    </row>
  </sheetData>
  <printOptions gridLines="1"/>
  <pageMargins left="0.7" right="0.7" top="0.75" bottom="0.32" header="0.3" footer="0.16"/>
  <pageSetup paperSize="5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75" zoomScaleNormal="75" workbookViewId="0">
      <selection activeCell="I13" sqref="I13"/>
    </sheetView>
  </sheetViews>
  <sheetFormatPr defaultRowHeight="15"/>
  <cols>
    <col min="3" max="3" width="20.7109375" customWidth="1"/>
    <col min="9" max="9" width="20.7109375" customWidth="1"/>
    <col min="11" max="11" width="14.5703125" bestFit="1" customWidth="1"/>
    <col min="15" max="15" width="11.85546875" customWidth="1"/>
    <col min="16" max="16" width="11.140625" style="25" customWidth="1"/>
    <col min="17" max="17" width="13.42578125" style="40" customWidth="1"/>
    <col min="18" max="18" width="11.140625" style="25" customWidth="1"/>
    <col min="19" max="19" width="16.42578125" bestFit="1" customWidth="1"/>
    <col min="21" max="21" width="12.7109375" bestFit="1" customWidth="1"/>
  </cols>
  <sheetData>
    <row r="1" spans="1:21">
      <c r="P1" s="31" t="s">
        <v>179</v>
      </c>
      <c r="Q1" s="35"/>
      <c r="R1" s="31"/>
    </row>
    <row r="2" spans="1:21" s="29" customFormat="1" ht="45">
      <c r="A2" s="30" t="s">
        <v>0</v>
      </c>
      <c r="B2" s="30" t="s">
        <v>1</v>
      </c>
      <c r="C2" s="30" t="s">
        <v>15</v>
      </c>
      <c r="D2" s="30" t="s">
        <v>4</v>
      </c>
      <c r="E2" s="30" t="s">
        <v>3</v>
      </c>
      <c r="F2" s="30" t="s">
        <v>2</v>
      </c>
      <c r="G2" s="30" t="s">
        <v>181</v>
      </c>
      <c r="H2" s="30" t="s">
        <v>141</v>
      </c>
      <c r="I2" s="30" t="s">
        <v>5</v>
      </c>
      <c r="J2" s="30" t="s">
        <v>6</v>
      </c>
      <c r="K2" s="30" t="s">
        <v>10</v>
      </c>
      <c r="L2" s="30" t="s">
        <v>7</v>
      </c>
      <c r="M2" s="30" t="s">
        <v>8</v>
      </c>
      <c r="N2" s="30" t="s">
        <v>9</v>
      </c>
      <c r="O2" s="122" t="s">
        <v>319</v>
      </c>
      <c r="P2" s="32" t="s">
        <v>180</v>
      </c>
      <c r="Q2" s="36" t="s">
        <v>182</v>
      </c>
      <c r="R2" s="33" t="s">
        <v>183</v>
      </c>
      <c r="S2" s="30" t="s">
        <v>19</v>
      </c>
      <c r="T2" s="106" t="s">
        <v>294</v>
      </c>
      <c r="U2" s="106" t="s">
        <v>293</v>
      </c>
    </row>
    <row r="3" spans="1:21" ht="15.75" thickBot="1">
      <c r="A3" s="102" t="s">
        <v>102</v>
      </c>
      <c r="B3" s="102"/>
      <c r="C3" s="102"/>
      <c r="D3" s="102"/>
      <c r="E3" s="102"/>
      <c r="F3" s="102"/>
      <c r="G3" s="103"/>
      <c r="H3" s="103"/>
      <c r="I3" s="102"/>
      <c r="J3" s="102"/>
      <c r="K3" s="102"/>
      <c r="L3" s="102"/>
      <c r="M3" s="102"/>
      <c r="N3" s="102"/>
      <c r="O3" s="102"/>
      <c r="P3" s="104"/>
      <c r="Q3" s="105"/>
      <c r="R3" s="104"/>
      <c r="S3" s="102"/>
      <c r="T3" s="102"/>
      <c r="U3" s="102"/>
    </row>
    <row r="4" spans="1:21">
      <c r="A4" s="46" t="s">
        <v>103</v>
      </c>
      <c r="B4" s="46" t="s">
        <v>13</v>
      </c>
      <c r="C4" s="46" t="s">
        <v>208</v>
      </c>
      <c r="D4" s="46">
        <v>2009</v>
      </c>
      <c r="E4" s="46">
        <v>5</v>
      </c>
      <c r="F4" s="46"/>
      <c r="G4" s="46"/>
      <c r="H4" s="46" t="s">
        <v>184</v>
      </c>
      <c r="I4" s="46" t="s">
        <v>104</v>
      </c>
      <c r="J4" s="46" t="s">
        <v>109</v>
      </c>
      <c r="K4" s="53">
        <v>29670.7</v>
      </c>
      <c r="L4" s="50">
        <v>0.8</v>
      </c>
      <c r="M4" s="50"/>
      <c r="N4" s="50"/>
      <c r="O4" s="124" t="s">
        <v>320</v>
      </c>
      <c r="P4" s="51">
        <v>4</v>
      </c>
      <c r="Q4" s="52">
        <v>39743</v>
      </c>
      <c r="R4" s="51">
        <v>5</v>
      </c>
      <c r="S4" s="46"/>
      <c r="T4" s="96">
        <v>0.5</v>
      </c>
      <c r="U4" s="81">
        <f>T4*K4</f>
        <v>14835.35</v>
      </c>
    </row>
    <row r="5" spans="1:21">
      <c r="A5" s="46" t="s">
        <v>105</v>
      </c>
      <c r="B5" s="46" t="s">
        <v>13</v>
      </c>
      <c r="C5" s="46" t="s">
        <v>208</v>
      </c>
      <c r="D5" s="46">
        <v>2009</v>
      </c>
      <c r="E5" s="46">
        <v>5</v>
      </c>
      <c r="F5" s="46"/>
      <c r="G5" s="46"/>
      <c r="H5" s="46" t="s">
        <v>184</v>
      </c>
      <c r="I5" s="46" t="s">
        <v>106</v>
      </c>
      <c r="J5" s="46" t="s">
        <v>111</v>
      </c>
      <c r="K5" s="53">
        <v>28029.599999999999</v>
      </c>
      <c r="L5" s="50">
        <v>0.8</v>
      </c>
      <c r="M5" s="50"/>
      <c r="N5" s="50"/>
      <c r="O5" s="124" t="s">
        <v>320</v>
      </c>
      <c r="P5" s="51">
        <v>4</v>
      </c>
      <c r="Q5" s="52">
        <v>39743</v>
      </c>
      <c r="R5" s="51">
        <v>5</v>
      </c>
      <c r="S5" s="46"/>
      <c r="T5" s="96">
        <v>0.5</v>
      </c>
      <c r="U5" s="81">
        <f t="shared" ref="U5:U12" si="0">T5*K5</f>
        <v>14014.8</v>
      </c>
    </row>
    <row r="6" spans="1:21">
      <c r="A6" s="46" t="s">
        <v>107</v>
      </c>
      <c r="B6" s="46" t="s">
        <v>13</v>
      </c>
      <c r="C6" s="46" t="s">
        <v>208</v>
      </c>
      <c r="D6" s="46">
        <v>2009</v>
      </c>
      <c r="E6" s="46">
        <v>5</v>
      </c>
      <c r="F6" s="46"/>
      <c r="G6" s="46"/>
      <c r="H6" s="46" t="s">
        <v>184</v>
      </c>
      <c r="I6" s="46" t="s">
        <v>108</v>
      </c>
      <c r="J6" s="46" t="s">
        <v>110</v>
      </c>
      <c r="K6" s="53">
        <v>28029.599999999999</v>
      </c>
      <c r="L6" s="50">
        <v>0.8</v>
      </c>
      <c r="M6" s="50"/>
      <c r="N6" s="50"/>
      <c r="O6" s="124" t="s">
        <v>320</v>
      </c>
      <c r="P6" s="51">
        <v>4</v>
      </c>
      <c r="Q6" s="52">
        <v>39743</v>
      </c>
      <c r="R6" s="51">
        <v>5</v>
      </c>
      <c r="S6" s="46"/>
      <c r="T6" s="96">
        <v>0.5</v>
      </c>
      <c r="U6" s="81">
        <f t="shared" si="0"/>
        <v>14014.8</v>
      </c>
    </row>
    <row r="7" spans="1:21">
      <c r="A7" t="s">
        <v>205</v>
      </c>
      <c r="B7" t="s">
        <v>207</v>
      </c>
      <c r="C7" t="s">
        <v>209</v>
      </c>
      <c r="D7">
        <v>2010</v>
      </c>
      <c r="E7">
        <v>12</v>
      </c>
      <c r="H7" t="s">
        <v>142</v>
      </c>
      <c r="I7" t="s">
        <v>351</v>
      </c>
      <c r="J7" s="16" t="s">
        <v>352</v>
      </c>
      <c r="K7" s="112">
        <v>21822.400000000001</v>
      </c>
      <c r="L7" s="23">
        <v>1</v>
      </c>
      <c r="P7" s="25">
        <v>5</v>
      </c>
      <c r="Q7" s="40">
        <v>40238</v>
      </c>
      <c r="R7" s="25">
        <v>5</v>
      </c>
      <c r="S7" t="s">
        <v>214</v>
      </c>
      <c r="T7" s="96">
        <v>0.78</v>
      </c>
      <c r="U7" s="81">
        <f t="shared" si="0"/>
        <v>17021.472000000002</v>
      </c>
    </row>
    <row r="8" spans="1:21">
      <c r="A8" t="s">
        <v>206</v>
      </c>
      <c r="B8" t="s">
        <v>207</v>
      </c>
      <c r="C8" t="s">
        <v>209</v>
      </c>
      <c r="D8">
        <v>2010</v>
      </c>
      <c r="E8">
        <v>12</v>
      </c>
      <c r="H8" t="s">
        <v>142</v>
      </c>
      <c r="I8" t="s">
        <v>353</v>
      </c>
      <c r="J8" s="16" t="s">
        <v>354</v>
      </c>
      <c r="K8" s="112">
        <v>21822.400000000001</v>
      </c>
      <c r="L8" s="23">
        <v>1</v>
      </c>
      <c r="P8" s="25">
        <v>5</v>
      </c>
      <c r="Q8" s="40">
        <v>40238</v>
      </c>
      <c r="R8" s="25">
        <v>5</v>
      </c>
      <c r="S8" t="s">
        <v>214</v>
      </c>
      <c r="T8" s="96">
        <v>0.78</v>
      </c>
      <c r="U8" s="81">
        <f t="shared" si="0"/>
        <v>17021.472000000002</v>
      </c>
    </row>
    <row r="9" spans="1:21">
      <c r="A9" t="s">
        <v>125</v>
      </c>
      <c r="B9" t="s">
        <v>13</v>
      </c>
      <c r="C9" t="s">
        <v>210</v>
      </c>
      <c r="D9">
        <v>1999</v>
      </c>
      <c r="E9">
        <v>3</v>
      </c>
      <c r="H9" t="s">
        <v>139</v>
      </c>
      <c r="I9" t="s">
        <v>355</v>
      </c>
      <c r="J9" t="s">
        <v>126</v>
      </c>
      <c r="K9" s="22">
        <v>27255</v>
      </c>
      <c r="L9" s="23">
        <v>0.8</v>
      </c>
      <c r="M9" s="23"/>
      <c r="N9" s="23"/>
      <c r="O9" s="23"/>
      <c r="P9" s="27">
        <v>2</v>
      </c>
      <c r="Q9" s="38">
        <v>35977</v>
      </c>
      <c r="R9" s="27">
        <v>5</v>
      </c>
      <c r="T9" s="96">
        <v>0</v>
      </c>
      <c r="U9" s="81">
        <f t="shared" si="0"/>
        <v>0</v>
      </c>
    </row>
    <row r="10" spans="1:21">
      <c r="A10" t="s">
        <v>127</v>
      </c>
      <c r="B10" t="s">
        <v>13</v>
      </c>
      <c r="C10" t="s">
        <v>210</v>
      </c>
      <c r="D10">
        <v>2002</v>
      </c>
      <c r="E10">
        <v>3</v>
      </c>
      <c r="H10" t="s">
        <v>139</v>
      </c>
      <c r="I10" t="s">
        <v>356</v>
      </c>
      <c r="J10" t="s">
        <v>128</v>
      </c>
      <c r="K10" s="22">
        <v>29708</v>
      </c>
      <c r="L10" s="23">
        <v>0.8</v>
      </c>
      <c r="M10" s="23"/>
      <c r="N10" s="23"/>
      <c r="O10" s="23"/>
      <c r="P10" s="27">
        <v>2</v>
      </c>
      <c r="Q10" s="38">
        <v>37357</v>
      </c>
      <c r="R10" s="27">
        <v>5</v>
      </c>
      <c r="T10" s="96">
        <v>0</v>
      </c>
      <c r="U10" s="81">
        <f t="shared" si="0"/>
        <v>0</v>
      </c>
    </row>
    <row r="11" spans="1:21">
      <c r="A11" t="s">
        <v>129</v>
      </c>
      <c r="B11" t="s">
        <v>13</v>
      </c>
      <c r="C11" t="s">
        <v>211</v>
      </c>
      <c r="D11">
        <v>2005</v>
      </c>
      <c r="E11">
        <v>3</v>
      </c>
      <c r="H11" t="s">
        <v>139</v>
      </c>
      <c r="I11" t="s">
        <v>130</v>
      </c>
      <c r="J11" t="s">
        <v>131</v>
      </c>
      <c r="K11" s="22">
        <v>25408</v>
      </c>
      <c r="L11" s="23">
        <v>0.8</v>
      </c>
      <c r="M11" s="23"/>
      <c r="N11" s="23"/>
      <c r="O11" s="23"/>
      <c r="P11" s="27">
        <v>3</v>
      </c>
      <c r="Q11" s="38">
        <v>38412</v>
      </c>
      <c r="R11" s="27">
        <v>5</v>
      </c>
      <c r="T11" s="96">
        <v>0</v>
      </c>
      <c r="U11" s="81">
        <f t="shared" si="0"/>
        <v>0</v>
      </c>
    </row>
    <row r="12" spans="1:21">
      <c r="A12" t="s">
        <v>132</v>
      </c>
      <c r="B12" t="s">
        <v>13</v>
      </c>
      <c r="C12" t="s">
        <v>210</v>
      </c>
      <c r="D12">
        <v>2006</v>
      </c>
      <c r="E12">
        <v>3</v>
      </c>
      <c r="H12" t="s">
        <v>139</v>
      </c>
      <c r="I12" t="s">
        <v>357</v>
      </c>
      <c r="J12" t="s">
        <v>133</v>
      </c>
      <c r="K12" s="22">
        <v>23368.880000000001</v>
      </c>
      <c r="L12" s="23">
        <v>0.8</v>
      </c>
      <c r="M12" s="23"/>
      <c r="N12" s="23"/>
      <c r="O12" s="23"/>
      <c r="P12" s="27">
        <v>4</v>
      </c>
      <c r="Q12" s="38">
        <v>38960</v>
      </c>
      <c r="R12" s="27">
        <v>5</v>
      </c>
      <c r="T12" s="96">
        <v>0.08</v>
      </c>
      <c r="U12" s="81">
        <f t="shared" si="0"/>
        <v>1869.5104000000001</v>
      </c>
    </row>
    <row r="13" spans="1:21">
      <c r="K13" s="22"/>
      <c r="L13" s="23"/>
      <c r="M13" s="23"/>
      <c r="N13" s="23"/>
      <c r="O13" s="23"/>
      <c r="P13" s="60"/>
      <c r="Q13" s="38"/>
      <c r="R13" s="60"/>
    </row>
    <row r="14" spans="1:21" ht="15.75" thickBot="1">
      <c r="C14" t="s">
        <v>240</v>
      </c>
      <c r="K14" s="84">
        <f>SUM(K4:K13)</f>
        <v>235114.58</v>
      </c>
      <c r="L14" s="23"/>
      <c r="M14" s="23"/>
      <c r="N14" s="23"/>
      <c r="O14" s="23"/>
      <c r="P14" s="60"/>
      <c r="Q14" s="38"/>
      <c r="R14" s="60"/>
      <c r="U14" s="81">
        <f>SUM(U4:U13)</f>
        <v>78777.404399999999</v>
      </c>
    </row>
    <row r="15" spans="1:21" ht="15.75" thickTop="1">
      <c r="K15" s="22"/>
      <c r="L15" s="23"/>
      <c r="M15" s="23"/>
      <c r="N15" s="23"/>
      <c r="O15" s="23"/>
      <c r="P15" s="60"/>
      <c r="Q15" s="38"/>
      <c r="R15" s="60"/>
    </row>
    <row r="16" spans="1:21">
      <c r="A16" t="s">
        <v>134</v>
      </c>
      <c r="B16" t="s">
        <v>135</v>
      </c>
      <c r="C16" t="s">
        <v>136</v>
      </c>
      <c r="D16">
        <v>1997</v>
      </c>
      <c r="H16" t="s">
        <v>139</v>
      </c>
      <c r="I16" t="s">
        <v>137</v>
      </c>
      <c r="K16" s="22">
        <v>23238</v>
      </c>
      <c r="L16" s="23">
        <v>0.8</v>
      </c>
      <c r="M16" s="23"/>
      <c r="N16" s="23"/>
      <c r="O16" s="23"/>
      <c r="P16" s="27">
        <v>2</v>
      </c>
      <c r="Q16" s="38">
        <v>35612</v>
      </c>
      <c r="R16" s="27">
        <v>10</v>
      </c>
      <c r="T16" s="96">
        <v>0</v>
      </c>
      <c r="U16" s="81">
        <f t="shared" ref="U16" si="1">T16*K16</f>
        <v>0</v>
      </c>
    </row>
    <row r="18" spans="1:21">
      <c r="K18" s="81"/>
    </row>
    <row r="19" spans="1:21" ht="15.75" thickBot="1">
      <c r="C19" t="s">
        <v>241</v>
      </c>
      <c r="K19" s="85">
        <v>23238</v>
      </c>
    </row>
    <row r="20" spans="1:21" ht="18.75" thickTop="1" thickBot="1">
      <c r="A20" s="1" t="s">
        <v>94</v>
      </c>
      <c r="B20" s="1"/>
      <c r="C20" s="1"/>
      <c r="D20" s="1"/>
      <c r="E20" s="1"/>
      <c r="F20" s="1"/>
      <c r="G20" s="1"/>
      <c r="H20" s="1"/>
      <c r="I20" s="1"/>
      <c r="J20" s="1"/>
      <c r="K20" s="82"/>
      <c r="L20" s="1"/>
      <c r="M20" s="1"/>
      <c r="N20" s="1"/>
      <c r="O20" s="1"/>
      <c r="P20" s="26"/>
      <c r="Q20" s="37"/>
      <c r="R20" s="26"/>
      <c r="S20" s="1"/>
      <c r="T20" s="83"/>
      <c r="U20" s="83"/>
    </row>
    <row r="21" spans="1:21" ht="15.75" thickTop="1">
      <c r="A21" t="s">
        <v>178</v>
      </c>
    </row>
    <row r="22" spans="1:21">
      <c r="A22" t="s">
        <v>185</v>
      </c>
    </row>
  </sheetData>
  <printOptions gridLines="1"/>
  <pageMargins left="0.7" right="0.7" top="0.75" bottom="0.75" header="0.3" footer="0.3"/>
  <pageSetup paperSize="256" scale="51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workbookViewId="0">
      <selection activeCell="A4" sqref="A4"/>
    </sheetView>
  </sheetViews>
  <sheetFormatPr defaultRowHeight="15"/>
  <cols>
    <col min="3" max="3" width="15.28515625" bestFit="1" customWidth="1"/>
    <col min="8" max="9" width="20.7109375" customWidth="1"/>
    <col min="10" max="10" width="20.5703125" customWidth="1"/>
    <col min="11" max="11" width="12.5703125" bestFit="1" customWidth="1"/>
    <col min="15" max="15" width="16.42578125" bestFit="1" customWidth="1"/>
    <col min="16" max="16" width="9.7109375" bestFit="1" customWidth="1"/>
    <col min="20" max="20" width="10.85546875" bestFit="1" customWidth="1"/>
  </cols>
  <sheetData>
    <row r="1" spans="1:21">
      <c r="G1" t="s">
        <v>144</v>
      </c>
    </row>
    <row r="2" spans="1:21" ht="30">
      <c r="A2" s="5" t="s">
        <v>0</v>
      </c>
      <c r="B2" s="5" t="s">
        <v>1</v>
      </c>
      <c r="C2" s="5" t="s">
        <v>15</v>
      </c>
      <c r="D2" s="5" t="s">
        <v>4</v>
      </c>
      <c r="E2" s="5" t="s">
        <v>3</v>
      </c>
      <c r="F2" s="5" t="s">
        <v>2</v>
      </c>
      <c r="G2" s="5" t="s">
        <v>95</v>
      </c>
      <c r="H2" s="5" t="s">
        <v>138</v>
      </c>
      <c r="I2" s="5" t="s">
        <v>5</v>
      </c>
      <c r="J2" s="5" t="s">
        <v>6</v>
      </c>
      <c r="K2" s="5" t="s">
        <v>10</v>
      </c>
      <c r="L2" s="5" t="s">
        <v>7</v>
      </c>
      <c r="M2" s="5" t="s">
        <v>8</v>
      </c>
      <c r="N2" s="5" t="s">
        <v>9</v>
      </c>
      <c r="O2" s="5" t="s">
        <v>19</v>
      </c>
      <c r="P2" s="5" t="s">
        <v>295</v>
      </c>
      <c r="S2" s="30" t="s">
        <v>296</v>
      </c>
      <c r="T2" t="s">
        <v>293</v>
      </c>
    </row>
    <row r="3" spans="1:21" ht="18" thickBot="1">
      <c r="A3" s="1" t="s">
        <v>187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1" ht="15.75" thickTop="1">
      <c r="G4" s="10"/>
      <c r="H4" s="5"/>
      <c r="I4" s="6"/>
      <c r="J4" s="6"/>
      <c r="K4" s="7"/>
      <c r="L4" s="8"/>
      <c r="M4" s="8"/>
      <c r="N4" s="8"/>
      <c r="O4" s="27"/>
      <c r="P4" s="38"/>
      <c r="Q4" s="27"/>
      <c r="R4" s="65"/>
      <c r="S4" s="98"/>
      <c r="T4" s="101"/>
    </row>
    <row r="5" spans="1:21">
      <c r="G5" s="10"/>
      <c r="H5" s="5"/>
      <c r="I5" s="6"/>
      <c r="J5" s="6"/>
      <c r="K5" s="7"/>
      <c r="L5" s="8"/>
      <c r="M5" s="8"/>
      <c r="N5" s="8"/>
      <c r="O5" s="27"/>
      <c r="P5" s="38"/>
      <c r="Q5" s="27"/>
      <c r="S5" s="98"/>
      <c r="T5" s="101"/>
    </row>
    <row r="6" spans="1:21">
      <c r="A6" s="16"/>
      <c r="B6" s="16"/>
      <c r="C6" s="16"/>
      <c r="D6" s="16"/>
      <c r="E6" s="16"/>
      <c r="F6" s="16"/>
      <c r="G6" s="10"/>
      <c r="H6" s="10"/>
      <c r="I6" s="17"/>
      <c r="J6" s="17"/>
      <c r="K6" s="18"/>
      <c r="L6" s="19"/>
      <c r="M6" s="23"/>
      <c r="N6" s="23"/>
      <c r="O6" s="55"/>
      <c r="P6" s="38"/>
      <c r="Q6" s="55"/>
      <c r="S6" s="98"/>
      <c r="T6" s="101"/>
    </row>
    <row r="7" spans="1:21">
      <c r="B7" s="16"/>
      <c r="G7" s="10"/>
      <c r="H7" s="5"/>
      <c r="I7" s="6"/>
      <c r="J7" s="6"/>
      <c r="K7" s="7"/>
      <c r="L7" s="8"/>
      <c r="M7" s="8"/>
      <c r="N7" s="8"/>
      <c r="O7" s="27"/>
      <c r="P7" s="38"/>
      <c r="Q7" s="27"/>
      <c r="S7" s="98"/>
      <c r="T7" s="101"/>
    </row>
    <row r="8" spans="1:21">
      <c r="B8" s="16"/>
      <c r="G8" s="10"/>
      <c r="H8" s="5"/>
      <c r="I8" s="6"/>
      <c r="J8" s="6"/>
      <c r="K8" s="7"/>
      <c r="L8" s="8"/>
      <c r="M8" s="8"/>
      <c r="N8" s="8"/>
      <c r="O8" s="27"/>
      <c r="P8" s="38"/>
      <c r="Q8" s="27"/>
      <c r="S8" s="98"/>
      <c r="T8" s="101"/>
    </row>
    <row r="9" spans="1:21">
      <c r="M9" s="8"/>
      <c r="N9" s="8"/>
      <c r="O9" s="25"/>
      <c r="P9" s="38"/>
      <c r="Q9" s="27"/>
    </row>
    <row r="10" spans="1:21">
      <c r="M10" s="8"/>
      <c r="N10" s="8"/>
      <c r="O10" s="25"/>
      <c r="P10" s="38"/>
      <c r="Q10" s="27"/>
    </row>
    <row r="11" spans="1:21">
      <c r="M11" s="8"/>
      <c r="N11" s="8"/>
      <c r="O11" s="25"/>
      <c r="P11" s="38"/>
      <c r="Q11" s="27"/>
    </row>
    <row r="12" spans="1:21">
      <c r="O12" s="54"/>
      <c r="P12" s="38"/>
      <c r="Q12" s="27"/>
    </row>
    <row r="13" spans="1:21">
      <c r="O13" s="55"/>
      <c r="P13" s="38"/>
      <c r="Q13" s="27"/>
    </row>
    <row r="14" spans="1:21">
      <c r="O14" s="58"/>
      <c r="P14" s="57"/>
      <c r="Q14" s="56"/>
      <c r="R14" s="16"/>
      <c r="S14" s="16"/>
      <c r="T14" s="16"/>
      <c r="U14" s="16"/>
    </row>
    <row r="15" spans="1:21">
      <c r="O15" s="58"/>
      <c r="P15" s="57"/>
      <c r="Q15" s="56"/>
      <c r="R15" s="16"/>
      <c r="S15" s="16"/>
      <c r="T15" s="16"/>
      <c r="U15" s="16"/>
    </row>
    <row r="16" spans="1:21">
      <c r="O16" s="58"/>
      <c r="P16" s="57"/>
      <c r="Q16" s="56"/>
      <c r="R16" s="16"/>
      <c r="S16" s="16"/>
      <c r="T16" s="16"/>
      <c r="U16" s="16"/>
    </row>
    <row r="17" spans="1:21">
      <c r="O17" s="60"/>
      <c r="P17" s="38"/>
      <c r="Q17" s="27"/>
      <c r="R17" s="16"/>
      <c r="S17" s="16"/>
      <c r="T17" s="16"/>
      <c r="U17" s="16"/>
    </row>
    <row r="18" spans="1:21">
      <c r="O18" s="60"/>
      <c r="P18" s="38"/>
      <c r="Q18" s="27"/>
    </row>
    <row r="19" spans="1:21">
      <c r="M19" s="19"/>
      <c r="N19" s="19"/>
      <c r="O19" s="58"/>
      <c r="P19" s="57"/>
      <c r="Q19" s="58"/>
    </row>
    <row r="21" spans="1:21">
      <c r="A21" s="59" t="s">
        <v>200</v>
      </c>
      <c r="B21" s="59"/>
    </row>
  </sheetData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5"/>
  <sheetViews>
    <sheetView topLeftCell="A7" workbookViewId="0">
      <selection activeCell="P30" sqref="P30"/>
    </sheetView>
  </sheetViews>
  <sheetFormatPr defaultRowHeight="15"/>
  <cols>
    <col min="4" max="4" width="13.5703125" bestFit="1" customWidth="1"/>
    <col min="10" max="10" width="20.7109375" customWidth="1"/>
    <col min="12" max="12" width="14.28515625" bestFit="1" customWidth="1"/>
    <col min="16" max="16" width="12.5703125" style="44" bestFit="1" customWidth="1"/>
    <col min="17" max="17" width="16.42578125" bestFit="1" customWidth="1"/>
  </cols>
  <sheetData>
    <row r="2" spans="1:22" s="29" customFormat="1" ht="45">
      <c r="A2" s="77" t="s">
        <v>222</v>
      </c>
      <c r="B2" s="30" t="s">
        <v>0</v>
      </c>
      <c r="C2" s="30" t="s">
        <v>1</v>
      </c>
      <c r="D2" s="30" t="s">
        <v>188</v>
      </c>
      <c r="E2" s="30" t="s">
        <v>4</v>
      </c>
      <c r="F2" s="30" t="s">
        <v>3</v>
      </c>
      <c r="G2" s="30" t="s">
        <v>2</v>
      </c>
      <c r="H2" s="30" t="s">
        <v>95</v>
      </c>
      <c r="I2" s="30" t="s">
        <v>138</v>
      </c>
      <c r="J2" s="30" t="s">
        <v>5</v>
      </c>
      <c r="K2" s="30" t="s">
        <v>6</v>
      </c>
      <c r="L2" s="30" t="s">
        <v>10</v>
      </c>
      <c r="M2" s="30" t="s">
        <v>7</v>
      </c>
      <c r="N2" s="30" t="s">
        <v>8</v>
      </c>
      <c r="O2" s="30" t="s">
        <v>9</v>
      </c>
      <c r="P2" s="41" t="s">
        <v>192</v>
      </c>
      <c r="Q2" s="30" t="s">
        <v>19</v>
      </c>
    </row>
    <row r="3" spans="1:22" ht="18" thickBot="1">
      <c r="A3" s="76" t="s">
        <v>223</v>
      </c>
      <c r="B3" s="1" t="s">
        <v>186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2"/>
      <c r="Q3" s="1"/>
      <c r="R3" s="1"/>
      <c r="S3" s="1"/>
    </row>
    <row r="4" spans="1:22" ht="15.75" thickTop="1">
      <c r="A4" s="78">
        <v>1466</v>
      </c>
      <c r="B4" s="5">
        <v>9401</v>
      </c>
      <c r="C4" t="s">
        <v>11</v>
      </c>
      <c r="E4">
        <v>1994</v>
      </c>
      <c r="F4">
        <v>37</v>
      </c>
      <c r="G4">
        <v>35</v>
      </c>
      <c r="H4" s="5" t="s">
        <v>96</v>
      </c>
      <c r="I4" s="5" t="s">
        <v>139</v>
      </c>
      <c r="J4" s="9" t="s">
        <v>80</v>
      </c>
      <c r="K4" s="9" t="s">
        <v>87</v>
      </c>
      <c r="L4" s="61">
        <v>4900</v>
      </c>
      <c r="M4" s="23">
        <v>0</v>
      </c>
      <c r="N4" s="23">
        <v>0</v>
      </c>
      <c r="O4" s="23">
        <v>1</v>
      </c>
      <c r="P4" s="91">
        <v>2764</v>
      </c>
      <c r="Q4" t="s">
        <v>212</v>
      </c>
      <c r="T4" s="16"/>
      <c r="U4" s="16"/>
      <c r="V4" s="16"/>
    </row>
    <row r="5" spans="1:22">
      <c r="A5" s="78">
        <v>1467</v>
      </c>
      <c r="B5" s="5">
        <v>9402</v>
      </c>
      <c r="C5" t="s">
        <v>11</v>
      </c>
      <c r="E5">
        <v>1994</v>
      </c>
      <c r="F5">
        <v>37</v>
      </c>
      <c r="G5">
        <v>35</v>
      </c>
      <c r="H5" s="5" t="s">
        <v>96</v>
      </c>
      <c r="I5" s="5" t="s">
        <v>139</v>
      </c>
      <c r="J5" s="9" t="s">
        <v>81</v>
      </c>
      <c r="K5" s="9" t="s">
        <v>88</v>
      </c>
      <c r="L5" s="61">
        <v>4900</v>
      </c>
      <c r="M5" s="23">
        <v>0</v>
      </c>
      <c r="N5" s="23">
        <v>0</v>
      </c>
      <c r="O5" s="23">
        <v>1</v>
      </c>
      <c r="P5" s="91">
        <v>3205</v>
      </c>
      <c r="Q5" t="s">
        <v>212</v>
      </c>
      <c r="R5" s="60"/>
      <c r="S5" s="6"/>
    </row>
    <row r="6" spans="1:22">
      <c r="A6" s="79">
        <v>1468</v>
      </c>
      <c r="B6" s="5">
        <v>9403</v>
      </c>
      <c r="C6" t="s">
        <v>11</v>
      </c>
      <c r="E6">
        <v>1994</v>
      </c>
      <c r="F6">
        <v>37</v>
      </c>
      <c r="G6">
        <v>35</v>
      </c>
      <c r="H6" s="5" t="s">
        <v>96</v>
      </c>
      <c r="I6" s="5" t="s">
        <v>139</v>
      </c>
      <c r="J6" s="9" t="s">
        <v>82</v>
      </c>
      <c r="K6" s="9" t="s">
        <v>89</v>
      </c>
      <c r="L6" s="61">
        <v>4900</v>
      </c>
      <c r="M6" s="8">
        <v>0</v>
      </c>
      <c r="N6" s="8">
        <v>0</v>
      </c>
      <c r="O6" s="8">
        <v>1</v>
      </c>
      <c r="P6" s="91">
        <v>2764</v>
      </c>
      <c r="Q6" t="s">
        <v>212</v>
      </c>
    </row>
    <row r="7" spans="1:22">
      <c r="A7" s="80">
        <v>1469</v>
      </c>
      <c r="B7" s="10">
        <v>9404</v>
      </c>
      <c r="C7" s="16" t="s">
        <v>11</v>
      </c>
      <c r="D7" s="16"/>
      <c r="E7" s="16">
        <v>1994</v>
      </c>
      <c r="F7" s="16">
        <v>37</v>
      </c>
      <c r="G7" s="16">
        <v>35</v>
      </c>
      <c r="H7" s="10" t="s">
        <v>96</v>
      </c>
      <c r="I7" s="10" t="s">
        <v>139</v>
      </c>
      <c r="J7" s="20" t="s">
        <v>83</v>
      </c>
      <c r="K7" s="21" t="s">
        <v>90</v>
      </c>
      <c r="L7" s="43">
        <v>4900</v>
      </c>
      <c r="M7" s="19">
        <v>0</v>
      </c>
      <c r="N7" s="19">
        <v>0</v>
      </c>
      <c r="O7" s="19">
        <v>1</v>
      </c>
      <c r="P7" s="43">
        <v>0</v>
      </c>
      <c r="Q7" s="16" t="s">
        <v>143</v>
      </c>
      <c r="R7" s="16"/>
      <c r="S7" s="16"/>
    </row>
    <row r="8" spans="1:22">
      <c r="A8" s="80">
        <v>1470</v>
      </c>
      <c r="B8" s="5">
        <v>9405</v>
      </c>
      <c r="C8" t="s">
        <v>11</v>
      </c>
      <c r="E8">
        <v>1994</v>
      </c>
      <c r="F8">
        <v>37</v>
      </c>
      <c r="G8">
        <v>35</v>
      </c>
      <c r="H8" s="5" t="s">
        <v>96</v>
      </c>
      <c r="I8" s="5" t="s">
        <v>139</v>
      </c>
      <c r="J8" s="9" t="s">
        <v>84</v>
      </c>
      <c r="K8" s="9" t="s">
        <v>91</v>
      </c>
      <c r="L8" s="61">
        <v>4900</v>
      </c>
      <c r="M8" s="8">
        <v>0</v>
      </c>
      <c r="N8" s="8">
        <v>0</v>
      </c>
      <c r="O8" s="8">
        <v>1</v>
      </c>
      <c r="P8" s="91">
        <v>2764</v>
      </c>
      <c r="Q8" t="s">
        <v>212</v>
      </c>
    </row>
    <row r="9" spans="1:22">
      <c r="A9" s="80">
        <v>1471</v>
      </c>
      <c r="B9" s="5">
        <v>9406</v>
      </c>
      <c r="C9" t="s">
        <v>11</v>
      </c>
      <c r="E9">
        <v>1994</v>
      </c>
      <c r="F9">
        <v>37</v>
      </c>
      <c r="G9">
        <v>35</v>
      </c>
      <c r="H9" s="5" t="s">
        <v>96</v>
      </c>
      <c r="I9" s="5" t="s">
        <v>139</v>
      </c>
      <c r="J9" s="9" t="s">
        <v>85</v>
      </c>
      <c r="K9" s="9" t="s">
        <v>92</v>
      </c>
      <c r="L9" s="61">
        <v>4900</v>
      </c>
      <c r="M9" s="8">
        <v>0</v>
      </c>
      <c r="N9" s="8">
        <v>0</v>
      </c>
      <c r="O9" s="8">
        <v>1</v>
      </c>
      <c r="P9" s="91">
        <v>2025</v>
      </c>
      <c r="Q9" t="s">
        <v>212</v>
      </c>
    </row>
    <row r="10" spans="1:22">
      <c r="A10" s="80">
        <v>1472</v>
      </c>
      <c r="B10" s="5">
        <v>9407</v>
      </c>
      <c r="C10" t="s">
        <v>11</v>
      </c>
      <c r="E10">
        <v>1994</v>
      </c>
      <c r="F10">
        <v>37</v>
      </c>
      <c r="G10">
        <v>35</v>
      </c>
      <c r="H10" s="5" t="s">
        <v>96</v>
      </c>
      <c r="I10" s="5" t="s">
        <v>139</v>
      </c>
      <c r="J10" s="9" t="s">
        <v>86</v>
      </c>
      <c r="K10" s="9" t="s">
        <v>93</v>
      </c>
      <c r="L10" s="61">
        <v>4900</v>
      </c>
      <c r="M10" s="8">
        <v>0</v>
      </c>
      <c r="N10" s="8">
        <v>0</v>
      </c>
      <c r="O10" s="8">
        <v>1</v>
      </c>
      <c r="P10" s="91">
        <v>3651.12</v>
      </c>
      <c r="Q10" t="s">
        <v>212</v>
      </c>
    </row>
    <row r="11" spans="1:22">
      <c r="A11" s="80" t="s">
        <v>224</v>
      </c>
      <c r="B11" s="16">
        <v>9501</v>
      </c>
      <c r="C11" s="16" t="s">
        <v>11</v>
      </c>
      <c r="D11" s="16"/>
      <c r="E11" s="16">
        <v>1995</v>
      </c>
      <c r="F11" s="16">
        <v>37</v>
      </c>
      <c r="G11" s="16">
        <v>35</v>
      </c>
      <c r="H11" s="10" t="s">
        <v>96</v>
      </c>
      <c r="I11" s="10" t="s">
        <v>139</v>
      </c>
      <c r="J11" s="17" t="s">
        <v>29</v>
      </c>
      <c r="K11" s="17" t="s">
        <v>54</v>
      </c>
      <c r="L11" s="71">
        <v>211400</v>
      </c>
      <c r="M11" s="19">
        <v>0.8</v>
      </c>
      <c r="P11" s="94">
        <v>2375</v>
      </c>
      <c r="Q11" t="s">
        <v>215</v>
      </c>
    </row>
    <row r="12" spans="1:22">
      <c r="A12" s="79" t="s">
        <v>225</v>
      </c>
      <c r="B12" s="62">
        <v>9502</v>
      </c>
      <c r="C12" s="62" t="s">
        <v>11</v>
      </c>
      <c r="D12" s="62"/>
      <c r="E12" s="62">
        <v>1995</v>
      </c>
      <c r="F12" s="62">
        <v>37</v>
      </c>
      <c r="G12" s="62">
        <v>35</v>
      </c>
      <c r="H12" s="63" t="s">
        <v>96</v>
      </c>
      <c r="I12" s="63" t="s">
        <v>139</v>
      </c>
      <c r="J12" s="62" t="s">
        <v>30</v>
      </c>
      <c r="K12" s="62" t="s">
        <v>55</v>
      </c>
      <c r="L12" s="72">
        <v>211400</v>
      </c>
      <c r="M12" s="64">
        <v>0.8</v>
      </c>
      <c r="P12" s="94">
        <v>4850</v>
      </c>
      <c r="Q12" t="s">
        <v>217</v>
      </c>
    </row>
    <row r="13" spans="1:22">
      <c r="A13" s="79"/>
      <c r="B13" s="62">
        <v>9503</v>
      </c>
      <c r="C13" s="62" t="s">
        <v>11</v>
      </c>
      <c r="D13" s="62"/>
      <c r="E13" s="62">
        <v>1995</v>
      </c>
      <c r="F13" s="62">
        <v>37</v>
      </c>
      <c r="G13" s="62">
        <v>35</v>
      </c>
      <c r="H13" s="63" t="s">
        <v>96</v>
      </c>
      <c r="I13" s="63" t="s">
        <v>139</v>
      </c>
      <c r="J13" s="62"/>
      <c r="K13" s="62"/>
      <c r="L13" s="72">
        <v>2114000</v>
      </c>
      <c r="M13" s="64">
        <v>0.8</v>
      </c>
      <c r="P13" s="94">
        <v>2225</v>
      </c>
      <c r="Q13" t="s">
        <v>217</v>
      </c>
    </row>
    <row r="14" spans="1:22">
      <c r="A14" s="78" t="s">
        <v>226</v>
      </c>
      <c r="B14">
        <v>9504</v>
      </c>
      <c r="C14" t="s">
        <v>11</v>
      </c>
      <c r="E14">
        <v>1995</v>
      </c>
      <c r="F14">
        <v>37</v>
      </c>
      <c r="G14">
        <v>35</v>
      </c>
      <c r="H14" s="5" t="s">
        <v>96</v>
      </c>
      <c r="I14" s="5" t="s">
        <v>139</v>
      </c>
      <c r="J14" s="6" t="s">
        <v>31</v>
      </c>
      <c r="K14" s="6" t="s">
        <v>56</v>
      </c>
      <c r="L14" s="73">
        <v>211400</v>
      </c>
      <c r="M14" s="8">
        <v>0.8</v>
      </c>
      <c r="P14" s="91">
        <v>2764</v>
      </c>
      <c r="Q14" t="s">
        <v>212</v>
      </c>
    </row>
    <row r="15" spans="1:22">
      <c r="A15" s="78" t="s">
        <v>227</v>
      </c>
      <c r="B15">
        <v>9505</v>
      </c>
      <c r="C15" t="s">
        <v>11</v>
      </c>
      <c r="E15">
        <v>1995</v>
      </c>
      <c r="F15">
        <v>37</v>
      </c>
      <c r="G15">
        <v>35</v>
      </c>
      <c r="H15" s="5" t="s">
        <v>96</v>
      </c>
      <c r="I15" s="5" t="s">
        <v>139</v>
      </c>
      <c r="J15" s="6" t="s">
        <v>32</v>
      </c>
      <c r="K15" s="6" t="s">
        <v>57</v>
      </c>
      <c r="L15" s="73">
        <v>211400</v>
      </c>
      <c r="M15" s="8">
        <v>0.8</v>
      </c>
      <c r="P15" s="94">
        <v>4850</v>
      </c>
      <c r="Q15" t="s">
        <v>215</v>
      </c>
    </row>
    <row r="16" spans="1:22">
      <c r="A16" s="78" t="s">
        <v>228</v>
      </c>
      <c r="B16">
        <v>9701</v>
      </c>
      <c r="C16" t="s">
        <v>11</v>
      </c>
      <c r="E16">
        <v>1997</v>
      </c>
      <c r="F16">
        <v>29</v>
      </c>
      <c r="G16">
        <v>30</v>
      </c>
      <c r="H16" s="5" t="s">
        <v>96</v>
      </c>
      <c r="I16" s="5" t="s">
        <v>139</v>
      </c>
      <c r="J16" s="6" t="s">
        <v>33</v>
      </c>
      <c r="K16" s="6" t="s">
        <v>58</v>
      </c>
      <c r="L16" s="73">
        <v>231950</v>
      </c>
      <c r="M16" s="8">
        <v>0.8</v>
      </c>
      <c r="P16" s="94">
        <v>5100</v>
      </c>
      <c r="Q16" t="s">
        <v>215</v>
      </c>
      <c r="T16" t="s">
        <v>262</v>
      </c>
    </row>
    <row r="17" spans="1:20">
      <c r="A17" s="78" t="s">
        <v>229</v>
      </c>
      <c r="B17">
        <v>9702</v>
      </c>
      <c r="C17" t="s">
        <v>11</v>
      </c>
      <c r="E17">
        <v>1997</v>
      </c>
      <c r="F17">
        <v>29</v>
      </c>
      <c r="G17">
        <v>30</v>
      </c>
      <c r="H17" s="5" t="s">
        <v>96</v>
      </c>
      <c r="I17" s="5" t="s">
        <v>139</v>
      </c>
      <c r="J17" s="6" t="s">
        <v>34</v>
      </c>
      <c r="K17" s="6" t="s">
        <v>59</v>
      </c>
      <c r="L17" s="73">
        <v>231950</v>
      </c>
      <c r="M17" s="8">
        <v>0.8</v>
      </c>
      <c r="P17" s="94">
        <v>2325</v>
      </c>
      <c r="Q17" t="s">
        <v>215</v>
      </c>
    </row>
    <row r="18" spans="1:20">
      <c r="A18" s="78" t="s">
        <v>230</v>
      </c>
      <c r="B18">
        <v>9703</v>
      </c>
      <c r="C18" t="s">
        <v>11</v>
      </c>
      <c r="E18">
        <v>1997</v>
      </c>
      <c r="F18">
        <v>29</v>
      </c>
      <c r="G18">
        <v>30</v>
      </c>
      <c r="H18" s="5" t="s">
        <v>96</v>
      </c>
      <c r="I18" s="5" t="s">
        <v>139</v>
      </c>
      <c r="J18" s="6" t="s">
        <v>35</v>
      </c>
      <c r="K18" s="6" t="s">
        <v>60</v>
      </c>
      <c r="L18" s="73">
        <v>231950</v>
      </c>
      <c r="M18" s="23">
        <v>0.8</v>
      </c>
      <c r="P18" s="94">
        <v>2375</v>
      </c>
      <c r="Q18" t="s">
        <v>215</v>
      </c>
    </row>
    <row r="19" spans="1:20">
      <c r="A19" s="78" t="s">
        <v>231</v>
      </c>
      <c r="B19" s="16">
        <v>9704</v>
      </c>
      <c r="C19" s="16" t="s">
        <v>11</v>
      </c>
      <c r="D19" s="16"/>
      <c r="E19" s="16">
        <v>1997</v>
      </c>
      <c r="F19" s="16">
        <v>29</v>
      </c>
      <c r="G19" s="16">
        <v>30</v>
      </c>
      <c r="H19" s="10" t="s">
        <v>96</v>
      </c>
      <c r="I19" s="10" t="s">
        <v>139</v>
      </c>
      <c r="J19" s="17" t="s">
        <v>36</v>
      </c>
      <c r="K19" s="17" t="s">
        <v>61</v>
      </c>
      <c r="L19" s="71">
        <v>231950</v>
      </c>
      <c r="M19" s="19">
        <v>0.8</v>
      </c>
      <c r="N19" s="19"/>
      <c r="O19" s="19"/>
      <c r="P19" s="91">
        <v>2607</v>
      </c>
      <c r="Q19" t="s">
        <v>212</v>
      </c>
    </row>
    <row r="20" spans="1:20">
      <c r="A20" s="78" t="s">
        <v>232</v>
      </c>
      <c r="B20">
        <v>9705</v>
      </c>
      <c r="C20" t="s">
        <v>11</v>
      </c>
      <c r="E20">
        <v>1997</v>
      </c>
      <c r="F20">
        <v>29</v>
      </c>
      <c r="G20">
        <v>30</v>
      </c>
      <c r="H20" s="5" t="s">
        <v>96</v>
      </c>
      <c r="I20" s="5" t="s">
        <v>139</v>
      </c>
      <c r="J20" s="6" t="s">
        <v>37</v>
      </c>
      <c r="K20" s="6" t="s">
        <v>62</v>
      </c>
      <c r="L20" s="73">
        <v>236258</v>
      </c>
      <c r="M20" s="23">
        <v>0.8</v>
      </c>
      <c r="P20" s="91">
        <v>2607</v>
      </c>
      <c r="Q20" t="s">
        <v>212</v>
      </c>
    </row>
    <row r="21" spans="1:20">
      <c r="A21" s="78" t="s">
        <v>233</v>
      </c>
      <c r="B21">
        <v>9706</v>
      </c>
      <c r="C21" t="s">
        <v>11</v>
      </c>
      <c r="E21">
        <v>1997</v>
      </c>
      <c r="F21">
        <v>29</v>
      </c>
      <c r="G21">
        <v>30</v>
      </c>
      <c r="H21" s="5" t="s">
        <v>96</v>
      </c>
      <c r="I21" s="5" t="s">
        <v>139</v>
      </c>
      <c r="J21" s="6" t="s">
        <v>38</v>
      </c>
      <c r="K21" s="6" t="s">
        <v>63</v>
      </c>
      <c r="L21" s="73">
        <v>236258</v>
      </c>
      <c r="M21" s="23">
        <v>0.8</v>
      </c>
      <c r="P21" s="91">
        <v>2607</v>
      </c>
      <c r="Q21" t="s">
        <v>218</v>
      </c>
    </row>
    <row r="22" spans="1:20">
      <c r="A22" s="78" t="s">
        <v>234</v>
      </c>
      <c r="B22">
        <v>9707</v>
      </c>
      <c r="C22" t="s">
        <v>11</v>
      </c>
      <c r="E22">
        <v>1997</v>
      </c>
      <c r="F22">
        <v>29</v>
      </c>
      <c r="G22">
        <v>30</v>
      </c>
      <c r="H22" s="5" t="s">
        <v>96</v>
      </c>
      <c r="I22" s="5" t="s">
        <v>139</v>
      </c>
      <c r="J22" s="6" t="s">
        <v>38</v>
      </c>
      <c r="K22" s="6"/>
      <c r="L22" s="73">
        <v>236258</v>
      </c>
      <c r="M22" s="23">
        <v>0.8</v>
      </c>
      <c r="N22" s="23"/>
      <c r="O22" s="23"/>
      <c r="P22" s="91">
        <v>2607</v>
      </c>
      <c r="Q22" t="s">
        <v>212</v>
      </c>
    </row>
    <row r="23" spans="1:20">
      <c r="A23" s="78" t="s">
        <v>235</v>
      </c>
      <c r="B23">
        <v>9708</v>
      </c>
      <c r="C23" t="s">
        <v>11</v>
      </c>
      <c r="E23">
        <v>1997</v>
      </c>
      <c r="F23">
        <v>29</v>
      </c>
      <c r="G23">
        <v>30</v>
      </c>
      <c r="H23" s="5" t="s">
        <v>96</v>
      </c>
      <c r="I23" s="5" t="s">
        <v>139</v>
      </c>
      <c r="J23" s="6" t="s">
        <v>39</v>
      </c>
      <c r="K23" s="6" t="s">
        <v>64</v>
      </c>
      <c r="L23" s="73">
        <v>236258</v>
      </c>
      <c r="M23" s="23">
        <v>0.8</v>
      </c>
      <c r="P23" s="44">
        <v>0</v>
      </c>
      <c r="Q23" t="s">
        <v>216</v>
      </c>
    </row>
    <row r="24" spans="1:20">
      <c r="A24" s="78" t="s">
        <v>236</v>
      </c>
      <c r="B24">
        <v>9709</v>
      </c>
      <c r="C24" t="s">
        <v>11</v>
      </c>
      <c r="E24">
        <v>1997</v>
      </c>
      <c r="F24">
        <v>29</v>
      </c>
      <c r="G24">
        <v>30</v>
      </c>
      <c r="H24" s="5" t="s">
        <v>96</v>
      </c>
      <c r="I24" s="5" t="s">
        <v>139</v>
      </c>
      <c r="J24" s="6" t="s">
        <v>40</v>
      </c>
      <c r="K24" s="6" t="s">
        <v>65</v>
      </c>
      <c r="L24" s="73">
        <v>236258</v>
      </c>
      <c r="M24" s="23">
        <v>0.8</v>
      </c>
      <c r="N24" s="23"/>
      <c r="O24" s="23"/>
      <c r="P24" s="91">
        <v>2550</v>
      </c>
      <c r="Q24" t="s">
        <v>212</v>
      </c>
    </row>
    <row r="25" spans="1:20">
      <c r="A25" s="78"/>
      <c r="B25" s="5" t="s">
        <v>189</v>
      </c>
      <c r="C25" t="s">
        <v>13</v>
      </c>
      <c r="D25" t="s">
        <v>14</v>
      </c>
      <c r="E25">
        <v>2002</v>
      </c>
      <c r="F25">
        <v>13</v>
      </c>
      <c r="G25">
        <v>19</v>
      </c>
      <c r="H25" s="5" t="s">
        <v>96</v>
      </c>
      <c r="I25" s="5" t="s">
        <v>139</v>
      </c>
      <c r="J25" t="s">
        <v>190</v>
      </c>
      <c r="K25" t="s">
        <v>191</v>
      </c>
      <c r="L25" s="73">
        <v>55851</v>
      </c>
      <c r="M25" s="96">
        <v>0.8</v>
      </c>
      <c r="P25" s="95">
        <v>4750</v>
      </c>
      <c r="Q25" t="s">
        <v>193</v>
      </c>
    </row>
    <row r="26" spans="1:20">
      <c r="A26" s="78"/>
      <c r="B26" s="5" t="s">
        <v>213</v>
      </c>
      <c r="C26" t="s">
        <v>13</v>
      </c>
      <c r="D26" t="s">
        <v>14</v>
      </c>
      <c r="E26">
        <v>2001</v>
      </c>
      <c r="F26">
        <v>13</v>
      </c>
      <c r="G26">
        <v>19</v>
      </c>
      <c r="H26" s="10" t="s">
        <v>96</v>
      </c>
      <c r="I26" s="5" t="s">
        <v>139</v>
      </c>
      <c r="J26" s="17" t="s">
        <v>285</v>
      </c>
      <c r="K26" s="6" t="s">
        <v>74</v>
      </c>
      <c r="L26" s="73">
        <v>56076</v>
      </c>
      <c r="M26" s="8">
        <v>0.8</v>
      </c>
      <c r="N26" s="23"/>
      <c r="O26" s="23"/>
      <c r="P26" s="91">
        <v>3500</v>
      </c>
      <c r="Q26" t="s">
        <v>212</v>
      </c>
    </row>
    <row r="27" spans="1:20">
      <c r="A27" s="78" t="s">
        <v>237</v>
      </c>
      <c r="B27" s="5" t="s">
        <v>121</v>
      </c>
      <c r="C27" t="s">
        <v>117</v>
      </c>
      <c r="D27" t="s">
        <v>122</v>
      </c>
      <c r="E27">
        <v>2002</v>
      </c>
      <c r="F27">
        <v>7</v>
      </c>
      <c r="I27" s="5" t="s">
        <v>142</v>
      </c>
      <c r="J27" t="s">
        <v>123</v>
      </c>
      <c r="K27" t="s">
        <v>124</v>
      </c>
      <c r="L27" s="61">
        <v>27792</v>
      </c>
      <c r="M27" s="19">
        <v>0.8</v>
      </c>
      <c r="P27" s="91">
        <v>2800</v>
      </c>
      <c r="Q27" t="s">
        <v>212</v>
      </c>
    </row>
    <row r="28" spans="1:20">
      <c r="A28" s="78" t="s">
        <v>238</v>
      </c>
      <c r="B28" t="s">
        <v>112</v>
      </c>
      <c r="C28" t="s">
        <v>13</v>
      </c>
      <c r="D28" t="s">
        <v>113</v>
      </c>
      <c r="E28">
        <v>1999</v>
      </c>
      <c r="F28">
        <v>7</v>
      </c>
      <c r="I28" s="5" t="s">
        <v>142</v>
      </c>
      <c r="J28" t="s">
        <v>114</v>
      </c>
      <c r="K28" t="s">
        <v>115</v>
      </c>
      <c r="L28" s="61">
        <v>29985</v>
      </c>
      <c r="M28" s="8">
        <v>0.8</v>
      </c>
      <c r="N28" s="23"/>
      <c r="O28" s="23"/>
      <c r="P28" s="91">
        <v>4250</v>
      </c>
      <c r="Q28" t="s">
        <v>212</v>
      </c>
    </row>
    <row r="29" spans="1:20">
      <c r="A29" s="78" t="s">
        <v>239</v>
      </c>
      <c r="B29" t="s">
        <v>116</v>
      </c>
      <c r="C29" t="s">
        <v>117</v>
      </c>
      <c r="D29" t="s">
        <v>118</v>
      </c>
      <c r="E29">
        <v>2002</v>
      </c>
      <c r="F29">
        <v>5</v>
      </c>
      <c r="I29" s="5" t="s">
        <v>142</v>
      </c>
      <c r="J29" t="s">
        <v>119</v>
      </c>
      <c r="K29" t="s">
        <v>120</v>
      </c>
      <c r="L29" s="87">
        <v>21399</v>
      </c>
      <c r="M29" s="8">
        <v>0.8</v>
      </c>
      <c r="N29" s="23"/>
      <c r="O29" s="23"/>
      <c r="P29" s="92">
        <v>2500</v>
      </c>
      <c r="Q29" t="s">
        <v>212</v>
      </c>
    </row>
    <row r="30" spans="1:20">
      <c r="A30">
        <v>1</v>
      </c>
      <c r="C30" t="s">
        <v>13</v>
      </c>
      <c r="D30" t="s">
        <v>14</v>
      </c>
      <c r="E30">
        <v>2001</v>
      </c>
      <c r="F30">
        <v>13</v>
      </c>
      <c r="G30">
        <v>19</v>
      </c>
      <c r="H30" s="10" t="s">
        <v>96</v>
      </c>
      <c r="I30" s="5" t="s">
        <v>139</v>
      </c>
      <c r="J30" s="6" t="s">
        <v>47</v>
      </c>
      <c r="K30" s="6" t="s">
        <v>72</v>
      </c>
      <c r="L30" s="7">
        <v>55851</v>
      </c>
      <c r="M30" s="8">
        <v>0.8</v>
      </c>
      <c r="N30" s="8"/>
      <c r="O30" s="8"/>
      <c r="P30" s="73">
        <v>1650</v>
      </c>
      <c r="Q30" s="88" t="s">
        <v>261</v>
      </c>
      <c r="R30" s="27"/>
    </row>
    <row r="31" spans="1:20">
      <c r="A31" s="10">
        <v>3</v>
      </c>
      <c r="B31" s="10"/>
      <c r="C31" s="16" t="s">
        <v>13</v>
      </c>
      <c r="D31" s="16" t="s">
        <v>14</v>
      </c>
      <c r="E31" s="16">
        <v>2001</v>
      </c>
      <c r="F31" s="16">
        <v>13</v>
      </c>
      <c r="G31" s="16">
        <v>19</v>
      </c>
      <c r="H31" s="10" t="s">
        <v>96</v>
      </c>
      <c r="I31" s="10" t="s">
        <v>139</v>
      </c>
      <c r="J31" s="17" t="s">
        <v>48</v>
      </c>
      <c r="K31" s="17" t="s">
        <v>73</v>
      </c>
      <c r="L31" s="18">
        <v>56076</v>
      </c>
      <c r="M31" s="19">
        <v>0.8</v>
      </c>
      <c r="N31" s="16"/>
      <c r="O31" s="16"/>
      <c r="P31" s="109">
        <v>1500</v>
      </c>
      <c r="Q31" s="88" t="s">
        <v>261</v>
      </c>
      <c r="R31" s="27"/>
    </row>
    <row r="32" spans="1:20">
      <c r="A32">
        <v>607</v>
      </c>
      <c r="C32" t="s">
        <v>13</v>
      </c>
      <c r="D32" t="s">
        <v>14</v>
      </c>
      <c r="E32">
        <v>2006</v>
      </c>
      <c r="F32">
        <v>19</v>
      </c>
      <c r="G32">
        <v>22</v>
      </c>
      <c r="H32" s="10" t="s">
        <v>96</v>
      </c>
      <c r="I32" s="5" t="s">
        <v>139</v>
      </c>
      <c r="J32" s="6" t="s">
        <v>99</v>
      </c>
      <c r="K32" s="6" t="s">
        <v>165</v>
      </c>
      <c r="L32" s="7">
        <v>79222</v>
      </c>
      <c r="M32" s="8">
        <v>0.8</v>
      </c>
      <c r="N32" s="8"/>
      <c r="O32" s="8"/>
      <c r="P32" s="90">
        <v>7907</v>
      </c>
      <c r="Q32" s="88" t="s">
        <v>261</v>
      </c>
      <c r="R32" s="27"/>
      <c r="T32" t="s">
        <v>262</v>
      </c>
    </row>
    <row r="33" spans="1:21">
      <c r="A33">
        <v>604</v>
      </c>
      <c r="C33" t="s">
        <v>13</v>
      </c>
      <c r="D33" t="s">
        <v>14</v>
      </c>
      <c r="E33">
        <v>2006</v>
      </c>
      <c r="F33">
        <v>14</v>
      </c>
      <c r="G33">
        <v>19</v>
      </c>
      <c r="H33" s="10" t="s">
        <v>96</v>
      </c>
      <c r="I33" s="5" t="s">
        <v>139</v>
      </c>
      <c r="J33" s="6" t="s">
        <v>52</v>
      </c>
      <c r="K33" s="6" t="s">
        <v>78</v>
      </c>
      <c r="L33" s="7">
        <v>89212</v>
      </c>
      <c r="M33" s="23">
        <v>0.8</v>
      </c>
      <c r="N33" s="23"/>
      <c r="O33" s="23"/>
      <c r="P33" s="91">
        <v>3500</v>
      </c>
      <c r="Q33" s="88" t="s">
        <v>291</v>
      </c>
      <c r="R33" s="60"/>
    </row>
    <row r="34" spans="1:21">
      <c r="A34">
        <v>602</v>
      </c>
      <c r="C34" t="s">
        <v>13</v>
      </c>
      <c r="D34" t="s">
        <v>14</v>
      </c>
      <c r="E34">
        <v>2006</v>
      </c>
      <c r="F34">
        <v>14</v>
      </c>
      <c r="G34">
        <v>19</v>
      </c>
      <c r="H34" s="10" t="s">
        <v>96</v>
      </c>
      <c r="I34" s="5" t="s">
        <v>139</v>
      </c>
      <c r="J34" s="6" t="s">
        <v>50</v>
      </c>
      <c r="K34" s="6" t="s">
        <v>76</v>
      </c>
      <c r="L34" s="7">
        <v>89212</v>
      </c>
      <c r="M34" s="23">
        <v>0.8</v>
      </c>
      <c r="N34" s="23"/>
      <c r="O34" s="23"/>
      <c r="P34" s="91">
        <v>7100</v>
      </c>
      <c r="Q34" s="88" t="s">
        <v>291</v>
      </c>
      <c r="R34" s="60"/>
      <c r="T34" t="s">
        <v>262</v>
      </c>
    </row>
    <row r="35" spans="1:21">
      <c r="A35">
        <v>603</v>
      </c>
      <c r="C35" t="s">
        <v>13</v>
      </c>
      <c r="D35" t="s">
        <v>14</v>
      </c>
      <c r="E35">
        <v>2006</v>
      </c>
      <c r="F35">
        <v>14</v>
      </c>
      <c r="G35">
        <v>19</v>
      </c>
      <c r="H35" s="10" t="s">
        <v>96</v>
      </c>
      <c r="I35" s="5" t="s">
        <v>139</v>
      </c>
      <c r="J35" s="6" t="s">
        <v>51</v>
      </c>
      <c r="K35" s="6" t="s">
        <v>77</v>
      </c>
      <c r="L35" s="7">
        <v>89212</v>
      </c>
      <c r="M35" s="8">
        <v>0.8</v>
      </c>
      <c r="N35" s="8"/>
      <c r="O35" s="8"/>
      <c r="P35" s="108">
        <v>4151</v>
      </c>
      <c r="Q35" s="88" t="s">
        <v>291</v>
      </c>
      <c r="R35" s="107"/>
    </row>
    <row r="36" spans="1:21">
      <c r="A36">
        <v>605</v>
      </c>
      <c r="C36" t="s">
        <v>13</v>
      </c>
      <c r="D36" t="s">
        <v>14</v>
      </c>
      <c r="E36">
        <v>2006</v>
      </c>
      <c r="F36">
        <v>14</v>
      </c>
      <c r="G36">
        <v>19</v>
      </c>
      <c r="H36" s="10" t="s">
        <v>96</v>
      </c>
      <c r="I36" s="5" t="s">
        <v>139</v>
      </c>
      <c r="J36" s="6" t="s">
        <v>53</v>
      </c>
      <c r="K36" s="6" t="s">
        <v>79</v>
      </c>
      <c r="L36" s="7">
        <v>89212</v>
      </c>
      <c r="M36" s="23">
        <v>0.8</v>
      </c>
      <c r="N36" s="23"/>
      <c r="O36" s="23"/>
      <c r="P36" s="108">
        <v>4494.4399999999996</v>
      </c>
      <c r="Q36" s="88" t="s">
        <v>291</v>
      </c>
      <c r="R36" s="107"/>
    </row>
    <row r="37" spans="1:21">
      <c r="A37">
        <v>606</v>
      </c>
      <c r="C37" t="s">
        <v>13</v>
      </c>
      <c r="D37" t="s">
        <v>14</v>
      </c>
      <c r="E37">
        <v>2006</v>
      </c>
      <c r="F37">
        <v>19</v>
      </c>
      <c r="G37">
        <v>22</v>
      </c>
      <c r="H37" s="10" t="s">
        <v>96</v>
      </c>
      <c r="I37" s="5" t="s">
        <v>139</v>
      </c>
      <c r="J37" s="6" t="s">
        <v>98</v>
      </c>
      <c r="K37" s="6" t="s">
        <v>164</v>
      </c>
      <c r="L37" s="7">
        <v>79222</v>
      </c>
      <c r="M37" s="8">
        <v>0.8</v>
      </c>
      <c r="N37" s="8"/>
      <c r="O37" s="8"/>
      <c r="P37" s="131">
        <v>5201</v>
      </c>
      <c r="Q37" s="88" t="s">
        <v>341</v>
      </c>
      <c r="R37" s="27"/>
      <c r="S37" s="6"/>
      <c r="T37" t="s">
        <v>262</v>
      </c>
      <c r="U37" s="101"/>
    </row>
    <row r="38" spans="1:21">
      <c r="A38">
        <v>201</v>
      </c>
      <c r="C38" t="s">
        <v>12</v>
      </c>
      <c r="E38">
        <v>2002</v>
      </c>
      <c r="F38">
        <v>23</v>
      </c>
      <c r="G38">
        <v>30</v>
      </c>
      <c r="H38" s="10" t="s">
        <v>97</v>
      </c>
      <c r="I38" s="5" t="s">
        <v>139</v>
      </c>
      <c r="J38" s="6" t="s">
        <v>42</v>
      </c>
      <c r="K38" s="6" t="s">
        <v>67</v>
      </c>
      <c r="L38" s="7">
        <v>259796</v>
      </c>
      <c r="M38" s="23">
        <v>0.8</v>
      </c>
      <c r="N38" s="23"/>
      <c r="O38" s="23"/>
      <c r="P38" s="131">
        <v>3150</v>
      </c>
      <c r="Q38" s="88" t="s">
        <v>342</v>
      </c>
      <c r="R38" s="60"/>
      <c r="S38" s="6"/>
      <c r="U38" s="101"/>
    </row>
    <row r="39" spans="1:21">
      <c r="A39">
        <v>202</v>
      </c>
      <c r="C39" t="s">
        <v>12</v>
      </c>
      <c r="E39">
        <v>2002</v>
      </c>
      <c r="F39">
        <v>23</v>
      </c>
      <c r="G39">
        <v>30</v>
      </c>
      <c r="H39" s="10" t="s">
        <v>97</v>
      </c>
      <c r="I39" s="5" t="s">
        <v>139</v>
      </c>
      <c r="J39" s="6" t="s">
        <v>43</v>
      </c>
      <c r="K39" s="6" t="s">
        <v>68</v>
      </c>
      <c r="L39" s="7">
        <v>259796</v>
      </c>
      <c r="M39" s="23">
        <v>0.8</v>
      </c>
      <c r="N39" s="23"/>
      <c r="O39" s="23"/>
      <c r="P39" s="131">
        <v>3550</v>
      </c>
      <c r="Q39" s="88" t="s">
        <v>342</v>
      </c>
      <c r="R39" s="60"/>
      <c r="S39" s="6"/>
      <c r="U39" s="101"/>
    </row>
    <row r="40" spans="1:21">
      <c r="A40" s="16">
        <v>203</v>
      </c>
      <c r="B40" s="16"/>
      <c r="C40" s="16" t="s">
        <v>12</v>
      </c>
      <c r="E40" s="16">
        <v>2002</v>
      </c>
      <c r="F40" s="16">
        <v>23</v>
      </c>
      <c r="G40" s="16">
        <v>30</v>
      </c>
      <c r="H40" s="10" t="s">
        <v>97</v>
      </c>
      <c r="I40" s="10" t="s">
        <v>139</v>
      </c>
      <c r="J40" s="17" t="s">
        <v>44</v>
      </c>
      <c r="K40" s="17" t="s">
        <v>69</v>
      </c>
      <c r="L40" s="18">
        <v>259796</v>
      </c>
      <c r="M40" s="19">
        <v>0.8</v>
      </c>
      <c r="N40" s="23"/>
      <c r="O40" s="23"/>
      <c r="P40" s="131">
        <v>3550</v>
      </c>
      <c r="Q40" s="88" t="s">
        <v>342</v>
      </c>
      <c r="R40" s="60"/>
      <c r="S40" s="6"/>
      <c r="U40" s="101"/>
    </row>
    <row r="41" spans="1:21">
      <c r="A41">
        <v>204</v>
      </c>
      <c r="B41" s="16"/>
      <c r="C41" t="s">
        <v>12</v>
      </c>
      <c r="E41">
        <v>2002</v>
      </c>
      <c r="F41">
        <v>23</v>
      </c>
      <c r="G41">
        <v>30</v>
      </c>
      <c r="H41" s="10" t="s">
        <v>97</v>
      </c>
      <c r="I41" s="5" t="s">
        <v>139</v>
      </c>
      <c r="J41" s="6" t="s">
        <v>45</v>
      </c>
      <c r="K41" s="6" t="s">
        <v>70</v>
      </c>
      <c r="L41" s="7">
        <v>259796</v>
      </c>
      <c r="M41" s="23">
        <v>0.8</v>
      </c>
      <c r="N41" s="23"/>
      <c r="O41" s="23"/>
      <c r="P41" s="131">
        <v>3150</v>
      </c>
      <c r="Q41" s="88" t="s">
        <v>342</v>
      </c>
      <c r="R41" s="60"/>
      <c r="S41" s="6"/>
      <c r="U41" s="101"/>
    </row>
    <row r="42" spans="1:21">
      <c r="A42">
        <v>205</v>
      </c>
      <c r="B42" s="16"/>
      <c r="C42" t="s">
        <v>12</v>
      </c>
      <c r="E42">
        <v>2002</v>
      </c>
      <c r="F42">
        <v>23</v>
      </c>
      <c r="G42">
        <v>30</v>
      </c>
      <c r="H42" s="10" t="s">
        <v>97</v>
      </c>
      <c r="I42" s="5" t="s">
        <v>139</v>
      </c>
      <c r="J42" s="6" t="s">
        <v>46</v>
      </c>
      <c r="K42" s="6" t="s">
        <v>71</v>
      </c>
      <c r="L42" s="7">
        <v>259796</v>
      </c>
      <c r="M42" s="23">
        <v>0.8</v>
      </c>
      <c r="N42" s="23"/>
      <c r="O42" s="23"/>
      <c r="P42" s="131">
        <v>3550</v>
      </c>
      <c r="Q42" s="88" t="s">
        <v>342</v>
      </c>
      <c r="R42" s="60"/>
      <c r="S42" s="6"/>
      <c r="U42" s="101"/>
    </row>
    <row r="43" spans="1:21">
      <c r="H43" s="10"/>
      <c r="I43" s="5"/>
      <c r="J43" s="6"/>
      <c r="K43" s="6"/>
      <c r="L43" s="7"/>
      <c r="M43" s="23"/>
      <c r="N43" s="23"/>
      <c r="O43" s="23"/>
      <c r="P43" s="73"/>
      <c r="Q43" s="88"/>
      <c r="R43" s="60"/>
      <c r="S43" s="6"/>
      <c r="T43" s="23"/>
      <c r="U43" s="101"/>
    </row>
    <row r="44" spans="1:21">
      <c r="H44" s="10"/>
      <c r="I44" s="5"/>
      <c r="J44" s="6"/>
      <c r="K44" s="6"/>
      <c r="L44" s="7"/>
      <c r="M44" s="23"/>
      <c r="N44" s="23"/>
      <c r="O44" s="23"/>
      <c r="P44" s="73"/>
      <c r="Q44" s="88"/>
      <c r="R44" s="60"/>
      <c r="S44" s="6"/>
      <c r="T44" s="23"/>
      <c r="U44" s="101"/>
    </row>
    <row r="45" spans="1:21">
      <c r="H45" s="10"/>
      <c r="I45" s="5"/>
      <c r="J45" s="6"/>
      <c r="K45" s="6"/>
      <c r="L45" s="7"/>
      <c r="M45" s="23"/>
      <c r="N45" s="23"/>
      <c r="O45" s="23"/>
      <c r="P45" s="73"/>
      <c r="Q45" s="88"/>
      <c r="R45" s="60"/>
      <c r="S45" s="6"/>
      <c r="T45" s="23"/>
      <c r="U45" s="101"/>
    </row>
    <row r="46" spans="1:21">
      <c r="H46" s="10"/>
      <c r="I46" s="5"/>
      <c r="J46" s="6"/>
      <c r="K46" s="6"/>
      <c r="L46" s="7"/>
      <c r="M46" s="23"/>
      <c r="N46" s="23"/>
      <c r="O46" s="23"/>
      <c r="P46" s="73"/>
      <c r="Q46" s="88"/>
      <c r="R46" s="60"/>
      <c r="S46" s="6"/>
      <c r="T46" s="23"/>
      <c r="U46" s="101"/>
    </row>
    <row r="47" spans="1:21">
      <c r="L47" s="73">
        <f>SUM(L4:L42)</f>
        <v>7220292</v>
      </c>
      <c r="P47" s="44">
        <f>SUM(P4:P42)</f>
        <v>127268.56</v>
      </c>
      <c r="Q47" s="88"/>
    </row>
    <row r="48" spans="1:21">
      <c r="L48" s="73"/>
    </row>
    <row r="49" spans="11:16">
      <c r="K49" t="s">
        <v>219</v>
      </c>
      <c r="L49" s="73">
        <f>SUM(L4:L24)+SUM(L38:L42)</f>
        <v>6401970</v>
      </c>
    </row>
    <row r="50" spans="11:16">
      <c r="K50" t="s">
        <v>220</v>
      </c>
      <c r="L50" s="73">
        <f>SUM(L25:L26)+SUM(L30:L37)</f>
        <v>739146</v>
      </c>
      <c r="P50" s="91">
        <f>P4+P5+P6+P8+P9+P10+P14+P19+P20+P21+P22+P24+P26+P27+P28+P29+P33+P34+P35+P36</f>
        <v>65210.559999999998</v>
      </c>
    </row>
    <row r="51" spans="11:16">
      <c r="K51" t="s">
        <v>221</v>
      </c>
      <c r="L51" s="74">
        <f>SUM(L27:L29)</f>
        <v>79176</v>
      </c>
      <c r="P51" s="93">
        <f>P11+P12+P13+P15+P16+P17+P18</f>
        <v>24100</v>
      </c>
    </row>
    <row r="52" spans="11:16">
      <c r="L52" s="75">
        <f>SUM(L49:L51)</f>
        <v>7220292</v>
      </c>
      <c r="P52" s="95">
        <v>4750</v>
      </c>
    </row>
    <row r="53" spans="11:16">
      <c r="P53" s="130">
        <f>P32+P31</f>
        <v>9407</v>
      </c>
    </row>
    <row r="54" spans="11:16">
      <c r="P54" s="132">
        <f>SUM(P37:P42)</f>
        <v>22151</v>
      </c>
    </row>
    <row r="55" spans="11:16">
      <c r="P55" s="44">
        <f>SUM(P50:P54)</f>
        <v>125618.56</v>
      </c>
    </row>
  </sheetData>
  <pageMargins left="0.35" right="0.47" top="0.2" bottom="0.16" header="0.2" footer="0.16"/>
  <pageSetup paperSize="5" scale="70" fitToHeight="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opLeftCell="B1" workbookViewId="0">
      <selection activeCell="G15" sqref="G15"/>
    </sheetView>
  </sheetViews>
  <sheetFormatPr defaultRowHeight="15"/>
  <cols>
    <col min="1" max="1" width="25.7109375" customWidth="1"/>
    <col min="2" max="15" width="15.7109375" customWidth="1"/>
  </cols>
  <sheetData>
    <row r="1" spans="1:16" ht="67.5">
      <c r="A1" s="111" t="s">
        <v>307</v>
      </c>
    </row>
    <row r="2" spans="1:16" ht="18" thickBot="1">
      <c r="A2" s="110" t="s">
        <v>314</v>
      </c>
      <c r="B2" s="37">
        <v>41075</v>
      </c>
    </row>
    <row r="3" spans="1:16" ht="18.75" thickTop="1" thickBot="1">
      <c r="A3" s="110" t="s">
        <v>306</v>
      </c>
      <c r="B3" s="1">
        <f>12*12</f>
        <v>144</v>
      </c>
    </row>
    <row r="4" spans="1:16" ht="16.5" thickTop="1" thickBot="1">
      <c r="A4" s="118" t="s">
        <v>305</v>
      </c>
      <c r="B4" s="118" t="s">
        <v>304</v>
      </c>
      <c r="C4" s="118" t="s">
        <v>308</v>
      </c>
      <c r="D4" s="118" t="s">
        <v>303</v>
      </c>
      <c r="E4" s="118" t="s">
        <v>309</v>
      </c>
      <c r="F4" s="118" t="s">
        <v>302</v>
      </c>
      <c r="G4" s="118" t="s">
        <v>301</v>
      </c>
      <c r="H4" s="118" t="s">
        <v>317</v>
      </c>
      <c r="I4" s="118" t="s">
        <v>315</v>
      </c>
      <c r="J4" s="118" t="s">
        <v>316</v>
      </c>
      <c r="K4" s="118" t="s">
        <v>293</v>
      </c>
      <c r="L4" s="118" t="s">
        <v>310</v>
      </c>
      <c r="M4" s="118" t="s">
        <v>311</v>
      </c>
      <c r="N4" s="118" t="s">
        <v>312</v>
      </c>
      <c r="O4" s="118" t="s">
        <v>313</v>
      </c>
    </row>
    <row r="6" spans="1:16">
      <c r="A6" s="113">
        <v>807</v>
      </c>
      <c r="B6" s="119">
        <v>126119</v>
      </c>
      <c r="C6" s="114">
        <f>Revenue!S20</f>
        <v>39818</v>
      </c>
      <c r="D6" s="113">
        <v>41</v>
      </c>
      <c r="E6" s="115">
        <f>1-D6/$B$3</f>
        <v>0.71527777777777779</v>
      </c>
      <c r="F6" s="116">
        <f>Revenue!L20</f>
        <v>380192</v>
      </c>
      <c r="G6" s="117">
        <f>0.8*F6</f>
        <v>304153.60000000003</v>
      </c>
      <c r="H6" s="116">
        <f>F6-G6</f>
        <v>76038.399999999965</v>
      </c>
      <c r="I6" s="121">
        <f>F6*0.16</f>
        <v>60830.720000000001</v>
      </c>
      <c r="J6" s="121">
        <f>F6-G6-I6</f>
        <v>15207.679999999964</v>
      </c>
      <c r="K6" s="116">
        <f>E6*F6</f>
        <v>271942.88888888888</v>
      </c>
      <c r="L6" s="116">
        <f>K6*0.8</f>
        <v>217554.31111111111</v>
      </c>
      <c r="M6" s="116">
        <f>K6-L6</f>
        <v>54388.577777777769</v>
      </c>
      <c r="N6" s="121">
        <f>K6*0.16</f>
        <v>43510.862222222218</v>
      </c>
      <c r="O6" s="121">
        <f>K6-L6-N6</f>
        <v>10877.715555555551</v>
      </c>
    </row>
    <row r="7" spans="1:16">
      <c r="A7" s="113">
        <v>808</v>
      </c>
      <c r="B7" s="119">
        <v>88800</v>
      </c>
      <c r="C7" s="114">
        <f>Revenue!S21</f>
        <v>39849</v>
      </c>
      <c r="D7" s="113">
        <v>40</v>
      </c>
      <c r="E7" s="115">
        <f t="shared" ref="E7:E15" si="0">1-D7/$B$3</f>
        <v>0.72222222222222221</v>
      </c>
      <c r="F7" s="116">
        <f>Revenue!L21</f>
        <v>380192</v>
      </c>
      <c r="G7" s="117">
        <f t="shared" ref="G7:G15" si="1">0.8*F7</f>
        <v>304153.60000000003</v>
      </c>
      <c r="H7" s="116">
        <f t="shared" ref="H7:H15" si="2">F7-G7</f>
        <v>76038.399999999965</v>
      </c>
      <c r="I7" s="121">
        <f t="shared" ref="I7:I15" si="3">F7*0.16</f>
        <v>60830.720000000001</v>
      </c>
      <c r="J7" s="121">
        <f t="shared" ref="J7:J15" si="4">F7-G7-I7</f>
        <v>15207.679999999964</v>
      </c>
      <c r="K7" s="116">
        <f t="shared" ref="K7:K15" si="5">E7*F7</f>
        <v>274583.11111111112</v>
      </c>
      <c r="L7" s="116">
        <f t="shared" ref="L7:L15" si="6">K7*0.8</f>
        <v>219666.48888888891</v>
      </c>
      <c r="M7" s="116">
        <f t="shared" ref="M7:M15" si="7">K7-L7</f>
        <v>54916.622222222213</v>
      </c>
      <c r="N7" s="121">
        <f t="shared" ref="N7:N15" si="8">K7*0.16</f>
        <v>43933.297777777778</v>
      </c>
      <c r="O7" s="121">
        <f t="shared" ref="O7:O15" si="9">K7-L7-N7</f>
        <v>10983.324444444435</v>
      </c>
    </row>
    <row r="8" spans="1:16">
      <c r="A8" s="113">
        <v>809</v>
      </c>
      <c r="B8" s="119">
        <v>107125</v>
      </c>
      <c r="C8" s="114">
        <f>Revenue!S22</f>
        <v>39825</v>
      </c>
      <c r="D8" s="113">
        <v>41</v>
      </c>
      <c r="E8" s="115">
        <f t="shared" si="0"/>
        <v>0.71527777777777779</v>
      </c>
      <c r="F8" s="116">
        <f>Revenue!L22</f>
        <v>380192</v>
      </c>
      <c r="G8" s="117">
        <f t="shared" si="1"/>
        <v>304153.60000000003</v>
      </c>
      <c r="H8" s="116">
        <f t="shared" si="2"/>
        <v>76038.399999999965</v>
      </c>
      <c r="I8" s="121">
        <f t="shared" si="3"/>
        <v>60830.720000000001</v>
      </c>
      <c r="J8" s="121">
        <f t="shared" si="4"/>
        <v>15207.679999999964</v>
      </c>
      <c r="K8" s="116">
        <f t="shared" si="5"/>
        <v>271942.88888888888</v>
      </c>
      <c r="L8" s="116">
        <f t="shared" si="6"/>
        <v>217554.31111111111</v>
      </c>
      <c r="M8" s="116">
        <f t="shared" si="7"/>
        <v>54388.577777777769</v>
      </c>
      <c r="N8" s="121">
        <f t="shared" si="8"/>
        <v>43510.862222222218</v>
      </c>
      <c r="O8" s="121">
        <f t="shared" si="9"/>
        <v>10877.715555555551</v>
      </c>
    </row>
    <row r="9" spans="1:16">
      <c r="A9" s="113">
        <v>810</v>
      </c>
      <c r="B9" s="119">
        <v>108253</v>
      </c>
      <c r="C9" s="114">
        <f>Revenue!S23</f>
        <v>39849</v>
      </c>
      <c r="D9" s="113">
        <v>40</v>
      </c>
      <c r="E9" s="115">
        <f t="shared" si="0"/>
        <v>0.72222222222222221</v>
      </c>
      <c r="F9" s="116">
        <f>Revenue!L23</f>
        <v>380192</v>
      </c>
      <c r="G9" s="117">
        <f t="shared" si="1"/>
        <v>304153.60000000003</v>
      </c>
      <c r="H9" s="116">
        <f t="shared" si="2"/>
        <v>76038.399999999965</v>
      </c>
      <c r="I9" s="121">
        <f t="shared" si="3"/>
        <v>60830.720000000001</v>
      </c>
      <c r="J9" s="121">
        <f t="shared" si="4"/>
        <v>15207.679999999964</v>
      </c>
      <c r="K9" s="116">
        <f t="shared" si="5"/>
        <v>274583.11111111112</v>
      </c>
      <c r="L9" s="116">
        <f t="shared" si="6"/>
        <v>219666.48888888891</v>
      </c>
      <c r="M9" s="116">
        <f t="shared" si="7"/>
        <v>54916.622222222213</v>
      </c>
      <c r="N9" s="121">
        <f t="shared" si="8"/>
        <v>43933.297777777778</v>
      </c>
      <c r="O9" s="121">
        <f t="shared" si="9"/>
        <v>10983.324444444435</v>
      </c>
    </row>
    <row r="10" spans="1:16">
      <c r="A10" s="113">
        <v>811</v>
      </c>
      <c r="B10" s="119">
        <v>107007</v>
      </c>
      <c r="C10" s="114">
        <f>Revenue!S24</f>
        <v>39828</v>
      </c>
      <c r="D10" s="113">
        <v>41</v>
      </c>
      <c r="E10" s="115">
        <f t="shared" si="0"/>
        <v>0.71527777777777779</v>
      </c>
      <c r="F10" s="116">
        <f>Revenue!L24</f>
        <v>380192</v>
      </c>
      <c r="G10" s="117">
        <f t="shared" si="1"/>
        <v>304153.60000000003</v>
      </c>
      <c r="H10" s="116">
        <f t="shared" si="2"/>
        <v>76038.399999999965</v>
      </c>
      <c r="I10" s="121">
        <f t="shared" si="3"/>
        <v>60830.720000000001</v>
      </c>
      <c r="J10" s="121">
        <f t="shared" si="4"/>
        <v>15207.679999999964</v>
      </c>
      <c r="K10" s="116">
        <f t="shared" si="5"/>
        <v>271942.88888888888</v>
      </c>
      <c r="L10" s="116">
        <f t="shared" si="6"/>
        <v>217554.31111111111</v>
      </c>
      <c r="M10" s="116">
        <f t="shared" si="7"/>
        <v>54388.577777777769</v>
      </c>
      <c r="N10" s="121">
        <f t="shared" si="8"/>
        <v>43510.862222222218</v>
      </c>
      <c r="O10" s="121">
        <f t="shared" si="9"/>
        <v>10877.715555555551</v>
      </c>
    </row>
    <row r="11" spans="1:16">
      <c r="A11" s="113">
        <v>812</v>
      </c>
      <c r="B11" s="119">
        <v>98489</v>
      </c>
      <c r="C11" s="114">
        <f>Revenue!S25</f>
        <v>39849</v>
      </c>
      <c r="D11" s="113">
        <v>40</v>
      </c>
      <c r="E11" s="115">
        <f t="shared" si="0"/>
        <v>0.72222222222222221</v>
      </c>
      <c r="F11" s="116">
        <f>Revenue!L25</f>
        <v>380192</v>
      </c>
      <c r="G11" s="117">
        <f t="shared" si="1"/>
        <v>304153.60000000003</v>
      </c>
      <c r="H11" s="116">
        <f t="shared" si="2"/>
        <v>76038.399999999965</v>
      </c>
      <c r="I11" s="121">
        <f t="shared" si="3"/>
        <v>60830.720000000001</v>
      </c>
      <c r="J11" s="121">
        <f t="shared" si="4"/>
        <v>15207.679999999964</v>
      </c>
      <c r="K11" s="116">
        <f t="shared" si="5"/>
        <v>274583.11111111112</v>
      </c>
      <c r="L11" s="116">
        <f t="shared" si="6"/>
        <v>219666.48888888891</v>
      </c>
      <c r="M11" s="116">
        <f t="shared" si="7"/>
        <v>54916.622222222213</v>
      </c>
      <c r="N11" s="121">
        <f t="shared" si="8"/>
        <v>43933.297777777778</v>
      </c>
      <c r="O11" s="121">
        <f t="shared" si="9"/>
        <v>10983.324444444435</v>
      </c>
    </row>
    <row r="12" spans="1:16">
      <c r="A12" s="113">
        <v>901</v>
      </c>
      <c r="B12" s="119">
        <v>73067</v>
      </c>
      <c r="C12" s="114">
        <f>Revenue!S26</f>
        <v>40183</v>
      </c>
      <c r="D12" s="113">
        <v>29</v>
      </c>
      <c r="E12" s="115">
        <f t="shared" si="0"/>
        <v>0.79861111111111116</v>
      </c>
      <c r="F12" s="116">
        <f>Revenue!L26</f>
        <v>364487</v>
      </c>
      <c r="G12" s="117">
        <f t="shared" si="1"/>
        <v>291589.60000000003</v>
      </c>
      <c r="H12" s="116">
        <f t="shared" si="2"/>
        <v>72897.399999999965</v>
      </c>
      <c r="I12" s="121">
        <f t="shared" si="3"/>
        <v>58317.919999999998</v>
      </c>
      <c r="J12" s="121">
        <f t="shared" si="4"/>
        <v>14579.479999999967</v>
      </c>
      <c r="K12" s="116">
        <f t="shared" si="5"/>
        <v>291083.36805555556</v>
      </c>
      <c r="L12" s="116">
        <f t="shared" si="6"/>
        <v>232866.69444444447</v>
      </c>
      <c r="M12" s="116">
        <f t="shared" si="7"/>
        <v>58216.673611111095</v>
      </c>
      <c r="N12" s="121">
        <f t="shared" si="8"/>
        <v>46573.338888888888</v>
      </c>
      <c r="O12" s="121">
        <f t="shared" si="9"/>
        <v>11643.334722222207</v>
      </c>
    </row>
    <row r="13" spans="1:16">
      <c r="A13" s="113">
        <v>902</v>
      </c>
      <c r="B13" s="119">
        <v>59111</v>
      </c>
      <c r="C13" s="114">
        <f>Revenue!S27</f>
        <v>40183</v>
      </c>
      <c r="D13" s="113">
        <v>29</v>
      </c>
      <c r="E13" s="115">
        <f t="shared" si="0"/>
        <v>0.79861111111111116</v>
      </c>
      <c r="F13" s="116">
        <f>Revenue!L27</f>
        <v>364487</v>
      </c>
      <c r="G13" s="117">
        <f t="shared" si="1"/>
        <v>291589.60000000003</v>
      </c>
      <c r="H13" s="116">
        <f t="shared" si="2"/>
        <v>72897.399999999965</v>
      </c>
      <c r="I13" s="121">
        <f t="shared" si="3"/>
        <v>58317.919999999998</v>
      </c>
      <c r="J13" s="121">
        <f t="shared" si="4"/>
        <v>14579.479999999967</v>
      </c>
      <c r="K13" s="116">
        <f t="shared" si="5"/>
        <v>291083.36805555556</v>
      </c>
      <c r="L13" s="116">
        <f t="shared" si="6"/>
        <v>232866.69444444447</v>
      </c>
      <c r="M13" s="116">
        <f t="shared" si="7"/>
        <v>58216.673611111095</v>
      </c>
      <c r="N13" s="121">
        <f t="shared" si="8"/>
        <v>46573.338888888888</v>
      </c>
      <c r="O13" s="121">
        <f t="shared" si="9"/>
        <v>11643.334722222207</v>
      </c>
    </row>
    <row r="14" spans="1:16">
      <c r="A14" s="113">
        <v>903</v>
      </c>
      <c r="B14" s="119">
        <v>69227</v>
      </c>
      <c r="C14" s="114">
        <f>Revenue!S28</f>
        <v>40183</v>
      </c>
      <c r="D14" s="113">
        <v>29</v>
      </c>
      <c r="E14" s="115">
        <f t="shared" si="0"/>
        <v>0.79861111111111116</v>
      </c>
      <c r="F14" s="116">
        <f>Revenue!L28</f>
        <v>364487</v>
      </c>
      <c r="G14" s="117">
        <f t="shared" si="1"/>
        <v>291589.60000000003</v>
      </c>
      <c r="H14" s="116">
        <f t="shared" si="2"/>
        <v>72897.399999999965</v>
      </c>
      <c r="I14" s="121">
        <f t="shared" si="3"/>
        <v>58317.919999999998</v>
      </c>
      <c r="J14" s="121">
        <f t="shared" si="4"/>
        <v>14579.479999999967</v>
      </c>
      <c r="K14" s="116">
        <f t="shared" si="5"/>
        <v>291083.36805555556</v>
      </c>
      <c r="L14" s="116">
        <f t="shared" si="6"/>
        <v>232866.69444444447</v>
      </c>
      <c r="M14" s="116">
        <f t="shared" si="7"/>
        <v>58216.673611111095</v>
      </c>
      <c r="N14" s="121">
        <f t="shared" si="8"/>
        <v>46573.338888888888</v>
      </c>
      <c r="O14" s="121">
        <f t="shared" si="9"/>
        <v>11643.334722222207</v>
      </c>
    </row>
    <row r="15" spans="1:16">
      <c r="A15" s="113">
        <v>904</v>
      </c>
      <c r="B15" s="119">
        <v>58502</v>
      </c>
      <c r="C15" s="114">
        <f>Revenue!S29</f>
        <v>40183</v>
      </c>
      <c r="D15" s="113">
        <v>29</v>
      </c>
      <c r="E15" s="115">
        <f t="shared" si="0"/>
        <v>0.79861111111111116</v>
      </c>
      <c r="F15" s="116">
        <f>Revenue!L29</f>
        <v>364487</v>
      </c>
      <c r="G15" s="117">
        <f t="shared" si="1"/>
        <v>291589.60000000003</v>
      </c>
      <c r="H15" s="116">
        <f t="shared" si="2"/>
        <v>72897.399999999965</v>
      </c>
      <c r="I15" s="121">
        <f t="shared" si="3"/>
        <v>58317.919999999998</v>
      </c>
      <c r="J15" s="121">
        <f t="shared" si="4"/>
        <v>14579.479999999967</v>
      </c>
      <c r="K15" s="116">
        <f t="shared" si="5"/>
        <v>291083.36805555556</v>
      </c>
      <c r="L15" s="116">
        <f t="shared" si="6"/>
        <v>232866.69444444447</v>
      </c>
      <c r="M15" s="116">
        <f t="shared" si="7"/>
        <v>58216.673611111095</v>
      </c>
      <c r="N15" s="121">
        <f t="shared" si="8"/>
        <v>46573.338888888888</v>
      </c>
      <c r="O15" s="121">
        <f t="shared" si="9"/>
        <v>11643.334722222207</v>
      </c>
    </row>
    <row r="16" spans="1:16">
      <c r="A16" s="113"/>
      <c r="B16" s="113"/>
      <c r="C16" s="113"/>
      <c r="D16" s="113"/>
      <c r="E16" s="113"/>
      <c r="F16" s="120">
        <f>SUM(F6:F15)</f>
        <v>3739100</v>
      </c>
      <c r="G16" s="120">
        <f t="shared" ref="G16:H16" si="10">SUM(G6:G15)</f>
        <v>2991280.0000000005</v>
      </c>
      <c r="H16" s="120">
        <f t="shared" si="10"/>
        <v>747819.99999999953</v>
      </c>
      <c r="I16" s="113"/>
      <c r="J16" s="113"/>
      <c r="K16" s="113"/>
      <c r="L16" s="113"/>
      <c r="M16" s="113"/>
      <c r="N16" s="113"/>
      <c r="O16" s="121">
        <f>AVERAGE(O6:O15)</f>
        <v>11215.645888888879</v>
      </c>
      <c r="P16" t="s">
        <v>318</v>
      </c>
    </row>
  </sheetData>
  <pageMargins left="0.7" right="0.7" top="0.75" bottom="0.75" header="0.3" footer="0.3"/>
  <pageSetup scale="4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Revenue</vt:lpstr>
      <vt:lpstr>Support</vt:lpstr>
      <vt:lpstr>Pending Disposition</vt:lpstr>
      <vt:lpstr>Disposed</vt:lpstr>
      <vt:lpstr>DepreVal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Carroll</dc:creator>
  <cp:lastModifiedBy>mmartin</cp:lastModifiedBy>
  <cp:lastPrinted>2013-06-18T18:18:03Z</cp:lastPrinted>
  <dcterms:created xsi:type="dcterms:W3CDTF">2008-02-01T12:02:19Z</dcterms:created>
  <dcterms:modified xsi:type="dcterms:W3CDTF">2013-08-01T12:34:56Z</dcterms:modified>
</cp:coreProperties>
</file>